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 defaultThemeVersion="124226"/>
  <bookViews>
    <workbookView xWindow="0" yWindow="0" windowWidth="15600" windowHeight="11640" tabRatio="873"/>
  </bookViews>
  <sheets>
    <sheet name="Оглавление" sheetId="22" r:id="rId1"/>
    <sheet name="Система 4 в 1" sheetId="17" r:id="rId2"/>
    <sheet name="Подвесная в проем" sheetId="18" r:id="rId3"/>
    <sheet name="Подвесная на стену" sheetId="19" r:id="rId4"/>
    <sheet name="Стационарная" sheetId="20" r:id="rId5"/>
    <sheet name="Складная" sheetId="23" r:id="rId6"/>
    <sheet name="Распашная" sheetId="21" r:id="rId7"/>
  </sheets>
  <definedNames>
    <definedName name="_xlnm.Print_Area" localSheetId="1">'Система 4 в 1'!$A$1:$K$43</definedName>
    <definedName name="цвет">'Система 4 в 1'!$E$7:$E$8</definedName>
  </definedNames>
  <calcPr calcId="145621" concurrentCalc="0"/>
</workbook>
</file>

<file path=xl/calcChain.xml><?xml version="1.0" encoding="utf-8"?>
<calcChain xmlns="http://schemas.openxmlformats.org/spreadsheetml/2006/main">
  <c r="D10" i="21" l="1"/>
  <c r="D12" i="23"/>
  <c r="D9" i="20"/>
  <c r="D13" i="19"/>
  <c r="D13" i="18"/>
  <c r="E13" i="18"/>
  <c r="F11" i="18"/>
  <c r="D11" i="18"/>
  <c r="E11" i="18"/>
  <c r="G11" i="18"/>
  <c r="F12" i="18"/>
  <c r="D12" i="18"/>
  <c r="E12" i="18"/>
  <c r="G12" i="18"/>
  <c r="F13" i="18"/>
  <c r="G13" i="18"/>
  <c r="F14" i="18"/>
  <c r="D14" i="18"/>
  <c r="E14" i="18"/>
  <c r="G14" i="18"/>
  <c r="F15" i="18"/>
  <c r="D15" i="18"/>
  <c r="E15" i="18"/>
  <c r="G15" i="18"/>
  <c r="F16" i="18"/>
  <c r="D16" i="18"/>
  <c r="E16" i="18"/>
  <c r="G16" i="18"/>
  <c r="G17" i="18"/>
  <c r="E21" i="18"/>
  <c r="D21" i="18"/>
  <c r="F21" i="18"/>
  <c r="E22" i="18"/>
  <c r="D22" i="18"/>
  <c r="F22" i="18"/>
  <c r="E23" i="18"/>
  <c r="D23" i="18"/>
  <c r="F23" i="18"/>
  <c r="C24" i="18"/>
  <c r="D24" i="18"/>
  <c r="F24" i="18"/>
  <c r="C25" i="18"/>
  <c r="D25" i="18"/>
  <c r="F25" i="18"/>
  <c r="C26" i="18"/>
  <c r="D26" i="18"/>
  <c r="F26" i="18"/>
  <c r="C27" i="18"/>
  <c r="D27" i="18"/>
  <c r="F27" i="18"/>
  <c r="F28" i="18"/>
  <c r="F32" i="18"/>
  <c r="G32" i="18"/>
  <c r="B3" i="21"/>
  <c r="D27" i="23"/>
  <c r="D21" i="21"/>
  <c r="D11" i="21"/>
  <c r="D13" i="23"/>
  <c r="D26" i="23"/>
  <c r="F9" i="20"/>
  <c r="E9" i="20"/>
  <c r="G9" i="20"/>
  <c r="F10" i="20"/>
  <c r="D10" i="20"/>
  <c r="E10" i="20"/>
  <c r="G10" i="20"/>
  <c r="F11" i="20"/>
  <c r="D11" i="20"/>
  <c r="E11" i="20"/>
  <c r="G11" i="20"/>
  <c r="F12" i="20"/>
  <c r="D12" i="20"/>
  <c r="E12" i="20"/>
  <c r="G12" i="20"/>
  <c r="G13" i="20"/>
  <c r="E17" i="20"/>
  <c r="D17" i="20"/>
  <c r="F17" i="20"/>
  <c r="C18" i="20"/>
  <c r="D18" i="20"/>
  <c r="F18" i="20"/>
  <c r="C19" i="20"/>
  <c r="D19" i="20"/>
  <c r="F19" i="20"/>
  <c r="C20" i="20"/>
  <c r="D20" i="20"/>
  <c r="F20" i="20"/>
  <c r="F21" i="20"/>
  <c r="F25" i="20"/>
  <c r="H13" i="20"/>
  <c r="F13" i="19"/>
  <c r="F11" i="19"/>
  <c r="F12" i="19"/>
  <c r="F14" i="19"/>
  <c r="F15" i="19"/>
  <c r="F16" i="19"/>
  <c r="E21" i="19"/>
  <c r="E28" i="19"/>
  <c r="E22" i="19"/>
  <c r="E29" i="19"/>
  <c r="E23" i="19"/>
  <c r="G21" i="20"/>
  <c r="E28" i="23"/>
  <c r="E27" i="23"/>
  <c r="E26" i="23"/>
  <c r="E25" i="23"/>
  <c r="E24" i="23"/>
  <c r="E23" i="23"/>
  <c r="E22" i="23"/>
  <c r="E21" i="23"/>
  <c r="F16" i="23"/>
  <c r="F15" i="23"/>
  <c r="F14" i="23"/>
  <c r="F13" i="23"/>
  <c r="F10" i="23"/>
  <c r="F12" i="23"/>
  <c r="C32" i="23"/>
  <c r="C31" i="23"/>
  <c r="C29" i="23"/>
  <c r="D16" i="23"/>
  <c r="D15" i="23"/>
  <c r="D14" i="23"/>
  <c r="D11" i="23"/>
  <c r="D10" i="23"/>
  <c r="E10" i="23"/>
  <c r="G10" i="23"/>
  <c r="E14" i="23"/>
  <c r="G14" i="23"/>
  <c r="E11" i="23"/>
  <c r="G11" i="23"/>
  <c r="E15" i="23"/>
  <c r="G15" i="23"/>
  <c r="D29" i="23"/>
  <c r="E12" i="23"/>
  <c r="G12" i="23"/>
  <c r="E16" i="23"/>
  <c r="G16" i="23"/>
  <c r="D31" i="23"/>
  <c r="F31" i="23"/>
  <c r="E13" i="23"/>
  <c r="G13" i="23"/>
  <c r="D32" i="23"/>
  <c r="F26" i="23"/>
  <c r="C30" i="23"/>
  <c r="D30" i="23"/>
  <c r="D21" i="23"/>
  <c r="F21" i="23"/>
  <c r="D23" i="23"/>
  <c r="F23" i="23"/>
  <c r="D25" i="23"/>
  <c r="F25" i="23"/>
  <c r="D28" i="23"/>
  <c r="D22" i="23"/>
  <c r="F22" i="23"/>
  <c r="D24" i="23"/>
  <c r="F24" i="23"/>
  <c r="F10" i="21"/>
  <c r="D22" i="21"/>
  <c r="E22" i="21"/>
  <c r="E21" i="21"/>
  <c r="E20" i="21"/>
  <c r="E19" i="21"/>
  <c r="F14" i="21"/>
  <c r="F13" i="21"/>
  <c r="F12" i="21"/>
  <c r="F11" i="21"/>
  <c r="C26" i="21"/>
  <c r="C23" i="21"/>
  <c r="C24" i="21"/>
  <c r="D24" i="21"/>
  <c r="F24" i="21"/>
  <c r="D19" i="21"/>
  <c r="C25" i="21"/>
  <c r="D25" i="21"/>
  <c r="F25" i="21"/>
  <c r="D29" i="19"/>
  <c r="F29" i="19"/>
  <c r="G17" i="23"/>
  <c r="F29" i="23"/>
  <c r="F32" i="23"/>
  <c r="F27" i="23"/>
  <c r="F28" i="23"/>
  <c r="F30" i="23"/>
  <c r="F22" i="21"/>
  <c r="F19" i="21"/>
  <c r="D14" i="21"/>
  <c r="E14" i="21"/>
  <c r="G14" i="21"/>
  <c r="E10" i="21"/>
  <c r="G10" i="21"/>
  <c r="D13" i="21"/>
  <c r="E13" i="21"/>
  <c r="G13" i="21"/>
  <c r="D23" i="21"/>
  <c r="F23" i="21"/>
  <c r="E11" i="21"/>
  <c r="G11" i="21"/>
  <c r="D12" i="21"/>
  <c r="E12" i="21"/>
  <c r="G12" i="21"/>
  <c r="D20" i="21"/>
  <c r="F20" i="21"/>
  <c r="D26" i="21"/>
  <c r="F26" i="21"/>
  <c r="C27" i="19"/>
  <c r="C26" i="19"/>
  <c r="C24" i="19"/>
  <c r="C25" i="19"/>
  <c r="D16" i="19"/>
  <c r="D15" i="19"/>
  <c r="D14" i="19"/>
  <c r="E14" i="19"/>
  <c r="G14" i="19"/>
  <c r="E13" i="19"/>
  <c r="G13" i="19"/>
  <c r="B5" i="19"/>
  <c r="B6" i="19"/>
  <c r="D12" i="19"/>
  <c r="E12" i="19"/>
  <c r="G12" i="19"/>
  <c r="F33" i="23"/>
  <c r="G15" i="21"/>
  <c r="F21" i="21"/>
  <c r="F27" i="21"/>
  <c r="D25" i="19"/>
  <c r="F25" i="19"/>
  <c r="D27" i="19"/>
  <c r="F27" i="19"/>
  <c r="D26" i="19"/>
  <c r="F26" i="19"/>
  <c r="E16" i="19"/>
  <c r="G16" i="19"/>
  <c r="D24" i="19"/>
  <c r="F24" i="19"/>
  <c r="D21" i="19"/>
  <c r="F21" i="19"/>
  <c r="E15" i="19"/>
  <c r="G15" i="19"/>
  <c r="D22" i="19"/>
  <c r="F22" i="19"/>
  <c r="D23" i="19"/>
  <c r="F23" i="19"/>
  <c r="F37" i="23"/>
  <c r="H17" i="23"/>
  <c r="F31" i="21"/>
  <c r="G27" i="21"/>
  <c r="H15" i="21"/>
  <c r="G33" i="23"/>
  <c r="D11" i="19"/>
  <c r="E11" i="19"/>
  <c r="G11" i="19"/>
  <c r="G17" i="19"/>
  <c r="C28" i="19"/>
  <c r="D28" i="19"/>
  <c r="F28" i="19"/>
  <c r="F30" i="19"/>
  <c r="F34" i="19"/>
  <c r="H17" i="19"/>
  <c r="G28" i="18"/>
  <c r="G30" i="19"/>
  <c r="H17" i="18"/>
</calcChain>
</file>

<file path=xl/sharedStrings.xml><?xml version="1.0" encoding="utf-8"?>
<sst xmlns="http://schemas.openxmlformats.org/spreadsheetml/2006/main" count="365" uniqueCount="154">
  <si>
    <t>Наименование</t>
  </si>
  <si>
    <t>Цвет</t>
  </si>
  <si>
    <t>Размер, м.</t>
  </si>
  <si>
    <t>Ед. изм.</t>
  </si>
  <si>
    <t>шт.</t>
  </si>
  <si>
    <t>при покупки товара на сумму</t>
  </si>
  <si>
    <t>Система скидок на алюминиевые системы «Аристо» и комплектующие к ним:</t>
  </si>
  <si>
    <t>скидка</t>
  </si>
  <si>
    <t>от 501 000</t>
  </si>
  <si>
    <t>индивидуальная</t>
  </si>
  <si>
    <t>от 300 000 до 500 000 руб.</t>
  </si>
  <si>
    <t>от 100 000 до 300 000 руб.</t>
  </si>
  <si>
    <t>от 50 000 до 100 000 руб.</t>
  </si>
  <si>
    <t>Актуальность цен проверяйте на сайте: http://www.aristo.ru</t>
  </si>
  <si>
    <t>* Рекомендованная цена с условием скидок</t>
  </si>
  <si>
    <t>Рамка верхняя</t>
  </si>
  <si>
    <t>Рамка нижняя</t>
  </si>
  <si>
    <t>Рамка средняя</t>
  </si>
  <si>
    <t>Подвес верхней направляющей</t>
  </si>
  <si>
    <t>Комплектующие. Профили</t>
  </si>
  <si>
    <t>Комплектующие. Профили.</t>
  </si>
  <si>
    <t>Комплектующие. Фурнитура.</t>
  </si>
  <si>
    <t>(1 уп. - 8 шт.)</t>
  </si>
  <si>
    <t>(1 уп. - 6 шт.)</t>
  </si>
  <si>
    <t>Хром матовый</t>
  </si>
  <si>
    <t xml:space="preserve">Венге темный </t>
  </si>
  <si>
    <t>(1 уп. - 100 шт.)</t>
  </si>
  <si>
    <t>(1 уп. - 50 к-в.)</t>
  </si>
  <si>
    <t>(1 уп. - 1000 к-в.)</t>
  </si>
  <si>
    <t>(1 уп. - 100 к-в.)</t>
  </si>
  <si>
    <t>(1 уп. 500 к-в.)</t>
  </si>
  <si>
    <t>(1 уп. - 40 к-в.)</t>
  </si>
  <si>
    <t>ВНИМАНИЕ: ЦЕНЫ УКАЗАНЫ БЕЗ УЧЕТА НДС</t>
  </si>
  <si>
    <t>* Рекомен-
дованная 
цена</t>
  </si>
  <si>
    <t>Профиль 
Ручка-рейлинг</t>
  </si>
  <si>
    <t>Держатель
 ручки-рейлинг</t>
  </si>
  <si>
    <t xml:space="preserve">Прайс-лист на систему </t>
  </si>
  <si>
    <t>QUATTRO UNO (4 &amp; 1)</t>
  </si>
  <si>
    <t xml:space="preserve">Вертикальный 
профиль F (FUSION) </t>
  </si>
  <si>
    <t>Направляющая 
верхняя</t>
  </si>
  <si>
    <t>Декоративная 
накладка</t>
  </si>
  <si>
    <t>(1 уп. - 16 шт.)</t>
  </si>
  <si>
    <t>ширина двери:</t>
  </si>
  <si>
    <t>высота двери:</t>
  </si>
  <si>
    <t>длина направляющей:</t>
  </si>
  <si>
    <t>длина накладки:</t>
  </si>
  <si>
    <t>профили</t>
  </si>
  <si>
    <t>наименование</t>
  </si>
  <si>
    <t>артикул</t>
  </si>
  <si>
    <t>длина</t>
  </si>
  <si>
    <t>кратность</t>
  </si>
  <si>
    <t>хлыстов</t>
  </si>
  <si>
    <t>направляющая верхняя</t>
  </si>
  <si>
    <t>CKRU 0410</t>
  </si>
  <si>
    <t>накладка декоративная</t>
  </si>
  <si>
    <t>CKRU 0414</t>
  </si>
  <si>
    <t>вертикальный профиль</t>
  </si>
  <si>
    <t>CKRU 0413</t>
  </si>
  <si>
    <t>рамка верхняя</t>
  </si>
  <si>
    <t>CKRU 0409</t>
  </si>
  <si>
    <t>рамка нижняя</t>
  </si>
  <si>
    <t>CKRU 0408</t>
  </si>
  <si>
    <t>рамка средняя</t>
  </si>
  <si>
    <t>CKRU 0412</t>
  </si>
  <si>
    <t>фурнитура</t>
  </si>
  <si>
    <t>1 дверь</t>
  </si>
  <si>
    <t>количество</t>
  </si>
  <si>
    <t>ролик верхний с креплением (комплект)</t>
  </si>
  <si>
    <t>ARPP 01</t>
  </si>
  <si>
    <t>ролик нижний с площадкой (комплект)</t>
  </si>
  <si>
    <t>ARPP 03</t>
  </si>
  <si>
    <t>стопор с амортизатором</t>
  </si>
  <si>
    <t>ARPP 05</t>
  </si>
  <si>
    <t>сборочный винт</t>
  </si>
  <si>
    <t>заглушка дверная (от основной системы)</t>
  </si>
  <si>
    <t>уплотнитель под стекло, 4мм</t>
  </si>
  <si>
    <t>шлегель</t>
  </si>
  <si>
    <t>цена</t>
  </si>
  <si>
    <t>за хлыст</t>
  </si>
  <si>
    <t>в двери</t>
  </si>
  <si>
    <t>Ролик верхний 
для подвесной перегородки с креплением (комплет из 2-х штук)</t>
  </si>
  <si>
    <t>комплект</t>
  </si>
  <si>
    <t>Ролик нижний 
для подвесной перегородки с площадкой (комплект)</t>
  </si>
  <si>
    <t>Заглушка
 для верхней направляющей (комплект из 2-х штук)</t>
  </si>
  <si>
    <t>Стопор с  амортизатором (комплеки из 2-х штук)</t>
  </si>
  <si>
    <t>Механизм
 синхронного открывания дверей (комплект)</t>
  </si>
  <si>
    <t>Стопор 
распашного механизма (крмплект)</t>
  </si>
  <si>
    <t>Шкафной распашной механизм (комплект на дверь верх/низ)</t>
  </si>
  <si>
    <t>Заглушка для
 ручки-рейлинг (комплект из 2-х штук)</t>
  </si>
  <si>
    <t>комлпект</t>
  </si>
  <si>
    <t>Регулируемая ножка (комплект на перегородку верх/низ, правый/левый)</t>
  </si>
  <si>
    <t>за единицу</t>
  </si>
  <si>
    <t>профиль держатель стеновой</t>
  </si>
  <si>
    <t>ARPP 02</t>
  </si>
  <si>
    <t>заглушка торцевая для верхней направляющей</t>
  </si>
  <si>
    <t>ARPP 04</t>
  </si>
  <si>
    <t>скидка:</t>
  </si>
  <si>
    <t>ширина перегородки:</t>
  </si>
  <si>
    <t>высота перегородки:</t>
  </si>
  <si>
    <t>регулируема ножка правая/левая</t>
  </si>
  <si>
    <t>ARSP 01(R/L)</t>
  </si>
  <si>
    <t>средняя расчетная длина ручки-рейлинг:</t>
  </si>
  <si>
    <t>ручка-рейлинг</t>
  </si>
  <si>
    <t>CKRU 0418</t>
  </si>
  <si>
    <t>шкафной распашной механиз</t>
  </si>
  <si>
    <t>ARRP 01</t>
  </si>
  <si>
    <t>стопор распашного механизма</t>
  </si>
  <si>
    <t>ARRP 02</t>
  </si>
  <si>
    <t>держатель ручки-рейлинг</t>
  </si>
  <si>
    <t>ARRP 03</t>
  </si>
  <si>
    <t>заглушка ручки-рейлинг</t>
  </si>
  <si>
    <t xml:space="preserve"> ARRP 04</t>
  </si>
  <si>
    <t>введите количество дверей:</t>
  </si>
  <si>
    <t>введите количество перегородок:</t>
  </si>
  <si>
    <t>ПРАЙС</t>
  </si>
  <si>
    <t>ОГЛАВЛЕНИЕ</t>
  </si>
  <si>
    <t>РАСЧЕТ СТОИМОСТИ КОМПЛЕКТУЮЩИХ ДЛЯ ДВЕРИ/ЕЙ ПОДВЕСНОЙ СИСТЕМЫ В ПРОЕМ СОГЛАСНО КОМПЛЕКТНОСТИ</t>
  </si>
  <si>
    <t>РАСЧЕТ СТОИМОСТИ КОМПЛЕКТУЮЩИХ ДЛЯ ДВЕРИ/ЕЙ ПОДВЕСНОЙ СИСТЕМЫ НА СТЕНУ СОГЛАСНО КОМПЛЕКТНОСТИ</t>
  </si>
  <si>
    <t>РАСЧЕТ СТОИМОСТИ КОМПЛЕКТУЮЩИХ ДЛЯ СТАЦИОНАРНОЙ ПЕРЕГОРОДКИ/ОК СОГЛАСНО КОМПЛЕКТНОСТИ</t>
  </si>
  <si>
    <t>РАСЧЕТ СТОИМОСТИ КОМПЛЕКТУЮЩИХ ДЛЯ ДВЕРИ/ЕЙ РАСПАШНОЙ СИСТЕМЫ СОГЛАСНО КОМПЛЕКТНОСТИ</t>
  </si>
  <si>
    <t>Оглавление</t>
  </si>
  <si>
    <t>выберите цвет "Fusion"</t>
  </si>
  <si>
    <t>расчетная длина ручки-рейлинг:</t>
  </si>
  <si>
    <t>направляющая верхняя однополозная</t>
  </si>
  <si>
    <t>CKRU 0107</t>
  </si>
  <si>
    <t>верхний ролик</t>
  </si>
  <si>
    <t>ARSK 01</t>
  </si>
  <si>
    <t>верхняя неподвижная опора</t>
  </si>
  <si>
    <t>ARSK 03</t>
  </si>
  <si>
    <t>нижняя опора правая</t>
  </si>
  <si>
    <t>ARSK 07</t>
  </si>
  <si>
    <t>нижняя опора левая</t>
  </si>
  <si>
    <t>ARSK 09</t>
  </si>
  <si>
    <t>петля</t>
  </si>
  <si>
    <t>ARSK 05</t>
  </si>
  <si>
    <t>Верхний ролик складной системы</t>
  </si>
  <si>
    <t>(1 уп. - 150 шт.)</t>
  </si>
  <si>
    <t>Верхняя неподвижная опора</t>
  </si>
  <si>
    <t xml:space="preserve">Нижняя опора, левая </t>
  </si>
  <si>
    <t xml:space="preserve">Нижняя опора, правая </t>
  </si>
  <si>
    <t>Петля</t>
  </si>
  <si>
    <t>РАСЧЕТ СТОИМОСТИ КОМПЛЕКТУЮЩИХ ДЛЯ СКЛАДНОЙ ПЕРЕГОРОДКИ/ОК СОГЛАСНО КОМПЛЕКТНОСТИ</t>
  </si>
  <si>
    <t>расчет комплектующих и их стоимости в складной перегородке, матовый хром/венге темный, под стекло</t>
  </si>
  <si>
    <t>ИТОГО СТОИМОСТЬ КОМПЛЕКТУЮЩИХ СКЛАДНОЙ ПЕРЕГОРОДКИ, МАТОВЫЙ ХРОМ/ВЕНГЕ ТЕМНЫЙ, ПОД СТЕКЛО, С УЧЕТОМ СКИДКИ СОСТАВЛЯЕТ:</t>
  </si>
  <si>
    <t>ИТОГО СТОИМОСТЬ КОМПЛЕКТУЮЩИХ СТАЦИОНАРНОЙ ПЕРЕГОРОДКИ, МАТОВЫЙ ХРОМ/ВЕНГЕ ТЕМНЫЙ, ПОД СТЕКЛО, С УЧЕТОМ СКИДКИ СОСТАВЛЯЕТ:</t>
  </si>
  <si>
    <t>расчет комплектующих и их стоимости в стационарной перегородке, матовый хром/венге темный, под стекло</t>
  </si>
  <si>
    <t>расчет комплектующих и их стоимости в одной подвесной двери на стену, матовый хром/венге темный, под стекло</t>
  </si>
  <si>
    <t>ИТОГО СТОИМОСТЬ КОМПЛЕКТУЮЩИХ ПОДВЕСНОЙ ДВЕРИ НА СТЕНУ, МАТОВЫЙ ХРОМ/ВЕНГЕ ТЕМНЫЙ, ПОД СТЕКЛО, С УЧЕТОМ СКИДКИ СОСТАВЛЯЕТ:</t>
  </si>
  <si>
    <t>ИТОГО СТОИМОСТЬ КОМПЛЕКТУЮЩИХ ПОДВЕСНОЙ ДВЕРИ В ПРОЕМ, МАТОВЫЙ ХРОМ/ВЕНГЕ ТЕМНЫЙ, ПОД СТЕКЛО, СОСТАВЛЯЕТ:</t>
  </si>
  <si>
    <t>расчет комплектующих и их стоимости в одной подвесной двери в проем, матовый хром/венге темный, под стекло</t>
  </si>
  <si>
    <t>расчет комплектующих и их стоимости в распашной перегородке, матовый хром/венге темный, под стекло</t>
  </si>
  <si>
    <r>
      <t>введите количество дверей (</t>
    </r>
    <r>
      <rPr>
        <b/>
        <sz val="10"/>
        <color rgb="FFC00000"/>
        <rFont val="Calibri"/>
        <family val="2"/>
        <charset val="204"/>
        <scheme val="minor"/>
      </rPr>
      <t>1 дверь = 2 створки</t>
    </r>
    <r>
      <rPr>
        <sz val="10"/>
        <color rgb="FFC00000"/>
        <rFont val="Calibri"/>
        <family val="2"/>
        <charset val="204"/>
        <scheme val="minor"/>
      </rPr>
      <t>):</t>
    </r>
  </si>
  <si>
    <t>ИТОГО СТОИМОСТЬ КОМПЛЕКТУЮЩИХ распашной ПЕРЕГОРОДКИ, МАТОВЫЙ ХРОМ/ВЕНГЕ ТЕМНЫЙ, ПОД СТЕКЛО, С УЧЕТОМ СКИДКИ СОСТАВЛЯЕТ:</t>
  </si>
  <si>
    <t>плюс 67%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</si>
</sst>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р_._-;\-* #,##0.00\ _р_._-;_-* &quot;-&quot;??\ _р_.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"/>
    <numFmt numFmtId="168" formatCode="0.000"/>
    <numFmt numFmtId="169" formatCode="#,##0.000&quot; м&quot;"/>
    <numFmt numFmtId="170" formatCode="#,##0&quot; шт.&quot;"/>
    <numFmt numFmtId="171" formatCode="#,##0.00&quot; хлыста&quot;"/>
    <numFmt numFmtId="172" formatCode="#,##0.00&quot; шт.&quot;"/>
    <numFmt numFmtId="173" formatCode="#,##0&quot; комп.&quot;"/>
    <numFmt numFmtId="174" formatCode="#,##0.00&quot; м&quot;"/>
    <numFmt numFmtId="175" formatCode="#,##0.00\ &quot;р.&quot;"/>
  </numFmts>
  <fonts count="5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theme="11"/>
      <name val="Arial"/>
      <family val="2"/>
      <charset val="204"/>
    </font>
    <font>
      <b/>
      <sz val="14"/>
      <name val="Arial Cyr"/>
      <charset val="204"/>
    </font>
    <font>
      <b/>
      <sz val="24"/>
      <name val="Arial Cyr"/>
      <charset val="204"/>
    </font>
    <font>
      <sz val="12"/>
      <name val="Arial Cyr"/>
      <charset val="204"/>
    </font>
    <font>
      <b/>
      <sz val="12"/>
      <name val="Arial"/>
      <family val="2"/>
    </font>
    <font>
      <b/>
      <sz val="10"/>
      <color theme="0"/>
      <name val="Tahoma"/>
      <family val="2"/>
      <charset val="204"/>
    </font>
    <font>
      <b/>
      <sz val="12"/>
      <name val="Arial Cyr"/>
      <charset val="204"/>
    </font>
    <font>
      <b/>
      <sz val="9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0"/>
      <color rgb="FFFFFF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b/>
      <sz val="12"/>
      <color theme="10"/>
      <name val="Calibri"/>
      <family val="2"/>
      <charset val="204"/>
      <scheme val="minor"/>
    </font>
    <font>
      <sz val="8"/>
      <name val="Arial Cyr"/>
      <charset val="204"/>
    </font>
    <font>
      <u/>
      <sz val="9"/>
      <color theme="1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  <font>
      <sz val="10"/>
      <color theme="5" tint="-0.249977111117893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81">
    <xf numFmtId="0" fontId="0" fillId="0" borderId="0"/>
    <xf numFmtId="165" fontId="14" fillId="0" borderId="0" applyFont="0" applyFill="0" applyBorder="0" applyAlignment="0" applyProtection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5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5" fontId="13" fillId="0" borderId="0" applyFont="0" applyFill="0" applyBorder="0" applyAlignment="0" applyProtection="0"/>
    <xf numFmtId="0" fontId="13" fillId="0" borderId="0"/>
    <xf numFmtId="43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165" fontId="16" fillId="0" borderId="0" applyFont="0" applyFill="0" applyBorder="0" applyAlignment="0" applyProtection="0"/>
    <xf numFmtId="0" fontId="16" fillId="0" borderId="0"/>
    <xf numFmtId="43" fontId="8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43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43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</cellStyleXfs>
  <cellXfs count="210">
    <xf numFmtId="0" fontId="0" fillId="0" borderId="0" xfId="0"/>
    <xf numFmtId="0" fontId="20" fillId="0" borderId="0" xfId="0" applyFont="1"/>
    <xf numFmtId="0" fontId="21" fillId="0" borderId="0" xfId="0" applyFont="1"/>
    <xf numFmtId="0" fontId="18" fillId="0" borderId="0" xfId="0" applyFont="1" applyAlignment="1">
      <alignment horizontal="center"/>
    </xf>
    <xf numFmtId="0" fontId="20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20" fillId="0" borderId="0" xfId="0" applyFont="1" applyBorder="1"/>
    <xf numFmtId="0" fontId="20" fillId="0" borderId="24" xfId="0" applyFont="1" applyFill="1" applyBorder="1"/>
    <xf numFmtId="0" fontId="23" fillId="0" borderId="0" xfId="0" applyFont="1" applyFill="1" applyBorder="1"/>
    <xf numFmtId="0" fontId="23" fillId="0" borderId="0" xfId="0" applyFont="1"/>
    <xf numFmtId="0" fontId="24" fillId="3" borderId="17" xfId="0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2" fontId="24" fillId="2" borderId="5" xfId="0" applyNumberFormat="1" applyFont="1" applyFill="1" applyBorder="1" applyAlignment="1">
      <alignment horizontal="right" vertical="center"/>
    </xf>
    <xf numFmtId="0" fontId="26" fillId="0" borderId="10" xfId="0" applyFont="1" applyBorder="1" applyAlignment="1">
      <alignment horizontal="center" vertical="center"/>
    </xf>
    <xf numFmtId="2" fontId="24" fillId="2" borderId="6" xfId="0" applyNumberFormat="1" applyFont="1" applyFill="1" applyBorder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wrapText="1"/>
    </xf>
    <xf numFmtId="167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right" vertical="center"/>
    </xf>
    <xf numFmtId="0" fontId="26" fillId="0" borderId="0" xfId="0" applyFont="1"/>
    <xf numFmtId="0" fontId="24" fillId="0" borderId="0" xfId="0" applyFont="1"/>
    <xf numFmtId="0" fontId="25" fillId="0" borderId="10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2" fontId="24" fillId="2" borderId="4" xfId="0" applyNumberFormat="1" applyFont="1" applyFill="1" applyBorder="1" applyAlignment="1">
      <alignment horizontal="right" vertical="center"/>
    </xf>
    <xf numFmtId="0" fontId="25" fillId="0" borderId="6" xfId="0" applyFont="1" applyFill="1" applyBorder="1" applyAlignment="1">
      <alignment vertical="center" wrapText="1"/>
    </xf>
    <xf numFmtId="0" fontId="26" fillId="0" borderId="5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90" wrapText="1"/>
    </xf>
    <xf numFmtId="0" fontId="26" fillId="0" borderId="0" xfId="0" applyFont="1" applyBorder="1" applyAlignment="1">
      <alignment vertical="center"/>
    </xf>
    <xf numFmtId="0" fontId="24" fillId="0" borderId="26" xfId="0" applyFont="1" applyBorder="1" applyAlignment="1">
      <alignment horizontal="center" vertical="center" textRotation="90" wrapText="1"/>
    </xf>
    <xf numFmtId="0" fontId="24" fillId="0" borderId="27" xfId="0" applyFont="1" applyBorder="1" applyAlignment="1">
      <alignment horizontal="center" vertical="center" textRotation="90" wrapText="1"/>
    </xf>
    <xf numFmtId="0" fontId="24" fillId="0" borderId="28" xfId="0" applyFont="1" applyBorder="1" applyAlignment="1">
      <alignment horizontal="center" vertical="center" textRotation="90" wrapText="1"/>
    </xf>
    <xf numFmtId="0" fontId="24" fillId="3" borderId="22" xfId="0" applyFont="1" applyFill="1" applyBorder="1" applyAlignment="1">
      <alignment horizontal="center" vertical="center" wrapText="1"/>
    </xf>
    <xf numFmtId="0" fontId="24" fillId="0" borderId="28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167" fontId="24" fillId="0" borderId="28" xfId="0" applyNumberFormat="1" applyFont="1" applyBorder="1" applyAlignment="1">
      <alignment horizontal="center" vertical="center"/>
    </xf>
    <xf numFmtId="167" fontId="24" fillId="0" borderId="27" xfId="0" applyNumberFormat="1" applyFont="1" applyBorder="1" applyAlignment="1">
      <alignment horizontal="center" vertical="center"/>
    </xf>
    <xf numFmtId="168" fontId="24" fillId="0" borderId="27" xfId="0" applyNumberFormat="1" applyFont="1" applyBorder="1" applyAlignment="1">
      <alignment horizontal="center" vertical="center"/>
    </xf>
    <xf numFmtId="0" fontId="25" fillId="0" borderId="27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vertical="center" wrapText="1"/>
    </xf>
    <xf numFmtId="0" fontId="24" fillId="0" borderId="28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2" xfId="0" applyFont="1" applyFill="1" applyBorder="1" applyAlignment="1">
      <alignment horizontal="center" vertical="center" wrapText="1"/>
    </xf>
    <xf numFmtId="167" fontId="26" fillId="0" borderId="28" xfId="0" applyNumberFormat="1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 textRotation="90" wrapText="1"/>
    </xf>
    <xf numFmtId="0" fontId="27" fillId="0" borderId="25" xfId="0" applyFont="1" applyFill="1" applyBorder="1" applyAlignment="1">
      <alignment horizontal="center" vertical="center" textRotation="90" wrapText="1"/>
    </xf>
    <xf numFmtId="0" fontId="27" fillId="0" borderId="31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9" xfId="0" applyFont="1" applyFill="1" applyBorder="1" applyAlignment="1">
      <alignment horizontal="center" vertical="center" textRotation="90" wrapText="1"/>
    </xf>
    <xf numFmtId="0" fontId="24" fillId="0" borderId="26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7" fillId="0" borderId="17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vertical="center" wrapText="1"/>
    </xf>
    <xf numFmtId="0" fontId="24" fillId="0" borderId="27" xfId="0" applyFont="1" applyFill="1" applyBorder="1" applyAlignment="1">
      <alignment vertical="center" wrapText="1"/>
    </xf>
    <xf numFmtId="167" fontId="26" fillId="0" borderId="17" xfId="0" applyNumberFormat="1" applyFont="1" applyFill="1" applyBorder="1" applyAlignment="1">
      <alignment horizontal="center" vertical="center"/>
    </xf>
    <xf numFmtId="167" fontId="24" fillId="0" borderId="17" xfId="0" applyNumberFormat="1" applyFont="1" applyFill="1" applyBorder="1" applyAlignment="1">
      <alignment horizontal="center" vertical="center"/>
    </xf>
    <xf numFmtId="167" fontId="26" fillId="0" borderId="27" xfId="0" applyNumberFormat="1" applyFont="1" applyFill="1" applyBorder="1" applyAlignment="1">
      <alignment horizontal="center" vertical="center"/>
    </xf>
    <xf numFmtId="169" fontId="29" fillId="5" borderId="32" xfId="0" applyNumberFormat="1" applyFont="1" applyFill="1" applyBorder="1" applyAlignment="1">
      <alignment vertical="center"/>
    </xf>
    <xf numFmtId="169" fontId="30" fillId="0" borderId="32" xfId="0" applyNumberFormat="1" applyFont="1" applyFill="1" applyBorder="1" applyAlignment="1">
      <alignment vertical="center"/>
    </xf>
    <xf numFmtId="170" fontId="31" fillId="0" borderId="32" xfId="0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center" vertical="center"/>
    </xf>
    <xf numFmtId="0" fontId="33" fillId="0" borderId="32" xfId="0" applyFont="1" applyBorder="1" applyAlignment="1">
      <alignment horizontal="right" vertical="center"/>
    </xf>
    <xf numFmtId="169" fontId="34" fillId="0" borderId="32" xfId="0" applyNumberFormat="1" applyFont="1" applyBorder="1" applyAlignment="1">
      <alignment horizontal="right" vertical="center"/>
    </xf>
    <xf numFmtId="171" fontId="35" fillId="0" borderId="32" xfId="0" applyNumberFormat="1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173" fontId="35" fillId="0" borderId="32" xfId="0" applyNumberFormat="1" applyFont="1" applyFill="1" applyBorder="1" applyAlignment="1">
      <alignment horizontal="right" vertical="center"/>
    </xf>
    <xf numFmtId="173" fontId="36" fillId="0" borderId="32" xfId="0" applyNumberFormat="1" applyFont="1" applyFill="1" applyBorder="1" applyAlignment="1">
      <alignment horizontal="right" vertical="center"/>
    </xf>
    <xf numFmtId="170" fontId="35" fillId="0" borderId="32" xfId="0" applyNumberFormat="1" applyFont="1" applyFill="1" applyBorder="1" applyAlignment="1">
      <alignment horizontal="right" vertical="center"/>
    </xf>
    <xf numFmtId="170" fontId="36" fillId="0" borderId="32" xfId="0" applyNumberFormat="1" applyFont="1" applyFill="1" applyBorder="1" applyAlignment="1">
      <alignment horizontal="right" vertical="center"/>
    </xf>
    <xf numFmtId="0" fontId="37" fillId="0" borderId="32" xfId="0" applyFont="1" applyBorder="1" applyAlignment="1">
      <alignment vertical="center"/>
    </xf>
    <xf numFmtId="174" fontId="35" fillId="0" borderId="32" xfId="0" applyNumberFormat="1" applyFont="1" applyFill="1" applyBorder="1" applyAlignment="1">
      <alignment horizontal="right" vertical="center"/>
    </xf>
    <xf numFmtId="174" fontId="36" fillId="0" borderId="32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36" fillId="0" borderId="0" xfId="0" applyFont="1"/>
    <xf numFmtId="0" fontId="36" fillId="0" borderId="32" xfId="0" applyFont="1" applyBorder="1" applyAlignment="1">
      <alignment vertical="center"/>
    </xf>
    <xf numFmtId="172" fontId="36" fillId="0" borderId="32" xfId="0" applyNumberFormat="1" applyFont="1" applyBorder="1" applyAlignment="1">
      <alignment vertical="center"/>
    </xf>
    <xf numFmtId="175" fontId="36" fillId="0" borderId="32" xfId="0" applyNumberFormat="1" applyFont="1" applyBorder="1"/>
    <xf numFmtId="0" fontId="36" fillId="0" borderId="0" xfId="0" applyFont="1" applyAlignment="1">
      <alignment vertical="center"/>
    </xf>
    <xf numFmtId="175" fontId="32" fillId="4" borderId="0" xfId="0" applyNumberFormat="1" applyFont="1" applyFill="1"/>
    <xf numFmtId="175" fontId="36" fillId="0" borderId="32" xfId="0" applyNumberFormat="1" applyFont="1" applyBorder="1" applyAlignment="1">
      <alignment vertical="center"/>
    </xf>
    <xf numFmtId="0" fontId="33" fillId="3" borderId="35" xfId="0" applyFont="1" applyFill="1" applyBorder="1" applyAlignment="1">
      <alignment horizontal="center" vertical="center"/>
    </xf>
    <xf numFmtId="175" fontId="31" fillId="7" borderId="32" xfId="0" applyNumberFormat="1" applyFont="1" applyFill="1" applyBorder="1" applyAlignment="1">
      <alignment vertical="center"/>
    </xf>
    <xf numFmtId="175" fontId="32" fillId="4" borderId="0" xfId="0" applyNumberFormat="1" applyFont="1" applyFill="1" applyAlignment="1">
      <alignment vertical="center"/>
    </xf>
    <xf numFmtId="0" fontId="40" fillId="0" borderId="35" xfId="0" applyFont="1" applyBorder="1" applyAlignment="1">
      <alignment horizontal="center" vertical="center"/>
    </xf>
    <xf numFmtId="10" fontId="39" fillId="0" borderId="33" xfId="0" applyNumberFormat="1" applyFont="1" applyBorder="1" applyAlignment="1">
      <alignment horizontal="center" vertical="center"/>
    </xf>
    <xf numFmtId="0" fontId="36" fillId="0" borderId="37" xfId="0" applyFont="1" applyBorder="1" applyAlignment="1">
      <alignment vertical="center"/>
    </xf>
    <xf numFmtId="0" fontId="36" fillId="0" borderId="36" xfId="0" applyFont="1" applyFill="1" applyBorder="1" applyAlignment="1">
      <alignment vertical="center"/>
    </xf>
    <xf numFmtId="0" fontId="33" fillId="0" borderId="32" xfId="0" applyFont="1" applyFill="1" applyBorder="1" applyAlignment="1">
      <alignment horizontal="center" vertical="center"/>
    </xf>
    <xf numFmtId="0" fontId="42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38" fillId="3" borderId="35" xfId="0" applyFont="1" applyFill="1" applyBorder="1" applyAlignment="1">
      <alignment vertical="center"/>
    </xf>
    <xf numFmtId="0" fontId="45" fillId="0" borderId="32" xfId="1179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7" fillId="0" borderId="0" xfId="1179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8" fillId="0" borderId="32" xfId="0" applyFont="1" applyBorder="1" applyAlignment="1">
      <alignment horizontal="center" vertical="center"/>
    </xf>
    <xf numFmtId="175" fontId="36" fillId="0" borderId="0" xfId="0" applyNumberFormat="1" applyFont="1"/>
    <xf numFmtId="0" fontId="42" fillId="8" borderId="0" xfId="0" applyFont="1" applyFill="1" applyAlignment="1">
      <alignment horizontal="right" vertical="center"/>
    </xf>
    <xf numFmtId="0" fontId="36" fillId="8" borderId="0" xfId="0" applyFont="1" applyFill="1" applyAlignment="1">
      <alignment vertical="center"/>
    </xf>
    <xf numFmtId="0" fontId="36" fillId="8" borderId="0" xfId="0" applyFont="1" applyFill="1" applyAlignment="1">
      <alignment horizontal="right" vertical="center"/>
    </xf>
    <xf numFmtId="170" fontId="31" fillId="8" borderId="32" xfId="0" applyNumberFormat="1" applyFont="1" applyFill="1" applyBorder="1" applyAlignment="1">
      <alignment vertical="center"/>
    </xf>
    <xf numFmtId="0" fontId="42" fillId="8" borderId="0" xfId="0" applyFont="1" applyFill="1" applyAlignment="1">
      <alignment vertical="center"/>
    </xf>
    <xf numFmtId="0" fontId="48" fillId="8" borderId="32" xfId="0" applyFont="1" applyFill="1" applyBorder="1" applyAlignment="1">
      <alignment horizontal="center" vertical="center"/>
    </xf>
    <xf numFmtId="0" fontId="47" fillId="8" borderId="0" xfId="1179" applyFont="1" applyFill="1" applyAlignment="1">
      <alignment horizontal="center" vertical="center"/>
    </xf>
    <xf numFmtId="0" fontId="41" fillId="8" borderId="0" xfId="0" applyFont="1" applyFill="1" applyBorder="1" applyAlignment="1">
      <alignment horizontal="center" vertical="center" wrapText="1"/>
    </xf>
    <xf numFmtId="169" fontId="30" fillId="8" borderId="32" xfId="0" applyNumberFormat="1" applyFont="1" applyFill="1" applyBorder="1" applyAlignment="1">
      <alignment vertical="center"/>
    </xf>
    <xf numFmtId="0" fontId="36" fillId="8" borderId="32" xfId="0" applyFont="1" applyFill="1" applyBorder="1" applyAlignment="1">
      <alignment vertical="center"/>
    </xf>
    <xf numFmtId="0" fontId="33" fillId="8" borderId="32" xfId="0" applyFont="1" applyFill="1" applyBorder="1" applyAlignment="1">
      <alignment horizontal="right" vertical="center"/>
    </xf>
    <xf numFmtId="169" fontId="34" fillId="8" borderId="32" xfId="0" applyNumberFormat="1" applyFont="1" applyFill="1" applyBorder="1" applyAlignment="1">
      <alignment horizontal="right" vertical="center"/>
    </xf>
    <xf numFmtId="171" fontId="35" fillId="8" borderId="32" xfId="0" applyNumberFormat="1" applyFont="1" applyFill="1" applyBorder="1" applyAlignment="1">
      <alignment horizontal="center" vertical="center"/>
    </xf>
    <xf numFmtId="172" fontId="36" fillId="8" borderId="32" xfId="0" applyNumberFormat="1" applyFont="1" applyFill="1" applyBorder="1" applyAlignment="1">
      <alignment vertical="center"/>
    </xf>
    <xf numFmtId="175" fontId="36" fillId="8" borderId="32" xfId="0" applyNumberFormat="1" applyFont="1" applyFill="1" applyBorder="1" applyAlignment="1">
      <alignment vertical="center"/>
    </xf>
    <xf numFmtId="0" fontId="40" fillId="8" borderId="35" xfId="0" applyFont="1" applyFill="1" applyBorder="1" applyAlignment="1">
      <alignment horizontal="center" vertical="center"/>
    </xf>
    <xf numFmtId="10" fontId="39" fillId="8" borderId="33" xfId="0" applyNumberFormat="1" applyFont="1" applyFill="1" applyBorder="1" applyAlignment="1">
      <alignment horizontal="center" vertical="center"/>
    </xf>
    <xf numFmtId="0" fontId="33" fillId="3" borderId="32" xfId="0" applyFont="1" applyFill="1" applyBorder="1" applyAlignment="1">
      <alignment horizontal="center" vertical="center"/>
    </xf>
    <xf numFmtId="169" fontId="29" fillId="5" borderId="32" xfId="1180" applyNumberFormat="1" applyFont="1" applyFill="1" applyBorder="1" applyAlignment="1">
      <alignment vertical="center"/>
    </xf>
    <xf numFmtId="0" fontId="41" fillId="0" borderId="0" xfId="1180" applyFont="1" applyBorder="1" applyAlignment="1">
      <alignment horizontal="center" vertical="center" wrapText="1"/>
    </xf>
    <xf numFmtId="0" fontId="33" fillId="3" borderId="32" xfId="1180" applyFont="1" applyFill="1" applyBorder="1" applyAlignment="1">
      <alignment horizontal="center" vertical="center"/>
    </xf>
    <xf numFmtId="0" fontId="33" fillId="0" borderId="32" xfId="1180" applyFont="1" applyBorder="1" applyAlignment="1">
      <alignment horizontal="right" vertical="center"/>
    </xf>
    <xf numFmtId="169" fontId="34" fillId="0" borderId="32" xfId="1180" applyNumberFormat="1" applyFont="1" applyBorder="1" applyAlignment="1">
      <alignment horizontal="right" vertical="center"/>
    </xf>
    <xf numFmtId="171" fontId="35" fillId="0" borderId="32" xfId="1180" applyNumberFormat="1" applyFont="1" applyBorder="1" applyAlignment="1">
      <alignment horizontal="center" vertical="center"/>
    </xf>
    <xf numFmtId="0" fontId="50" fillId="0" borderId="32" xfId="1180" applyFont="1" applyBorder="1" applyAlignment="1">
      <alignment vertical="center"/>
    </xf>
    <xf numFmtId="0" fontId="51" fillId="0" borderId="32" xfId="1180" applyFont="1" applyBorder="1" applyAlignment="1">
      <alignment horizontal="right" vertical="center"/>
    </xf>
    <xf numFmtId="0" fontId="33" fillId="0" borderId="32" xfId="1180" applyFont="1" applyBorder="1" applyAlignment="1">
      <alignment horizontal="center" vertical="center"/>
    </xf>
    <xf numFmtId="170" fontId="35" fillId="0" borderId="32" xfId="1180" applyNumberFormat="1" applyFont="1" applyFill="1" applyBorder="1" applyAlignment="1">
      <alignment horizontal="right" vertical="center"/>
    </xf>
    <xf numFmtId="170" fontId="36" fillId="0" borderId="32" xfId="1180" applyNumberFormat="1" applyFont="1" applyFill="1" applyBorder="1" applyAlignment="1">
      <alignment vertical="center"/>
    </xf>
    <xf numFmtId="0" fontId="33" fillId="0" borderId="32" xfId="1180" applyFont="1" applyFill="1" applyBorder="1" applyAlignment="1">
      <alignment horizontal="center" vertical="center"/>
    </xf>
    <xf numFmtId="170" fontId="36" fillId="0" borderId="32" xfId="1180" applyNumberFormat="1" applyFont="1" applyFill="1" applyBorder="1" applyAlignment="1">
      <alignment horizontal="right" vertical="center"/>
    </xf>
    <xf numFmtId="173" fontId="35" fillId="0" borderId="32" xfId="1180" applyNumberFormat="1" applyFont="1" applyFill="1" applyBorder="1" applyAlignment="1">
      <alignment horizontal="right" vertical="center"/>
    </xf>
    <xf numFmtId="173" fontId="36" fillId="0" borderId="32" xfId="1180" applyNumberFormat="1" applyFont="1" applyFill="1" applyBorder="1" applyAlignment="1">
      <alignment horizontal="right" vertical="center"/>
    </xf>
    <xf numFmtId="0" fontId="37" fillId="0" borderId="32" xfId="1180" applyFont="1" applyFill="1" applyBorder="1" applyAlignment="1">
      <alignment vertical="center"/>
    </xf>
    <xf numFmtId="174" fontId="35" fillId="0" borderId="32" xfId="1180" applyNumberFormat="1" applyFont="1" applyFill="1" applyBorder="1" applyAlignment="1">
      <alignment horizontal="right" vertical="center"/>
    </xf>
    <xf numFmtId="174" fontId="36" fillId="0" borderId="32" xfId="1180" applyNumberFormat="1" applyFont="1" applyFill="1" applyBorder="1" applyAlignment="1">
      <alignment horizontal="right" vertical="center"/>
    </xf>
    <xf numFmtId="0" fontId="1" fillId="0" borderId="0" xfId="1180" applyFont="1" applyAlignment="1">
      <alignment vertical="center"/>
    </xf>
    <xf numFmtId="0" fontId="1" fillId="0" borderId="0" xfId="1180" applyFont="1" applyAlignment="1">
      <alignment horizontal="right" vertical="center"/>
    </xf>
    <xf numFmtId="0" fontId="1" fillId="0" borderId="32" xfId="1180" applyFont="1" applyBorder="1" applyAlignment="1">
      <alignment vertical="center"/>
    </xf>
    <xf numFmtId="172" fontId="1" fillId="0" borderId="32" xfId="1180" applyNumberFormat="1" applyFont="1" applyFill="1" applyBorder="1" applyAlignment="1">
      <alignment vertical="center"/>
    </xf>
    <xf numFmtId="0" fontId="1" fillId="0" borderId="37" xfId="1180" applyFont="1" applyBorder="1" applyAlignment="1">
      <alignment vertical="center"/>
    </xf>
    <xf numFmtId="0" fontId="1" fillId="0" borderId="36" xfId="1180" applyFont="1" applyFill="1" applyBorder="1" applyAlignment="1">
      <alignment vertical="center"/>
    </xf>
    <xf numFmtId="0" fontId="1" fillId="0" borderId="32" xfId="1180" applyFont="1" applyFill="1" applyBorder="1" applyAlignment="1">
      <alignment vertical="center"/>
    </xf>
    <xf numFmtId="10" fontId="39" fillId="0" borderId="0" xfId="1180" applyNumberFormat="1" applyFont="1" applyAlignment="1">
      <alignment horizontal="center" vertical="center"/>
    </xf>
    <xf numFmtId="10" fontId="39" fillId="0" borderId="0" xfId="0" applyNumberFormat="1" applyFont="1" applyAlignment="1">
      <alignment horizontal="center" vertical="center"/>
    </xf>
    <xf numFmtId="9" fontId="36" fillId="0" borderId="32" xfId="0" applyNumberFormat="1" applyFont="1" applyBorder="1" applyAlignment="1">
      <alignment horizontal="right"/>
    </xf>
    <xf numFmtId="0" fontId="36" fillId="0" borderId="32" xfId="0" applyNumberFormat="1" applyFont="1" applyBorder="1"/>
    <xf numFmtId="0" fontId="36" fillId="0" borderId="0" xfId="0" applyFont="1" applyFill="1"/>
    <xf numFmtId="0" fontId="28" fillId="0" borderId="0" xfId="0" applyFont="1" applyBorder="1" applyAlignment="1">
      <alignment horizontal="center" vertical="center"/>
    </xf>
    <xf numFmtId="0" fontId="24" fillId="3" borderId="16" xfId="13" applyFont="1" applyFill="1" applyBorder="1" applyAlignment="1">
      <alignment horizontal="center" vertical="center"/>
    </xf>
    <xf numFmtId="0" fontId="24" fillId="3" borderId="15" xfId="13" applyFont="1" applyFill="1" applyBorder="1" applyAlignment="1">
      <alignment horizontal="center" vertical="center"/>
    </xf>
    <xf numFmtId="0" fontId="24" fillId="3" borderId="14" xfId="13" applyFont="1" applyFill="1" applyBorder="1" applyAlignment="1">
      <alignment horizontal="center" vertical="center"/>
    </xf>
    <xf numFmtId="0" fontId="24" fillId="0" borderId="21" xfId="0" applyFont="1" applyBorder="1" applyAlignment="1">
      <alignment horizontal="center"/>
    </xf>
    <xf numFmtId="0" fontId="26" fillId="0" borderId="12" xfId="13" applyFont="1" applyBorder="1" applyAlignment="1">
      <alignment horizontal="center" vertical="center"/>
    </xf>
    <xf numFmtId="0" fontId="26" fillId="0" borderId="7" xfId="13" applyFont="1" applyBorder="1" applyAlignment="1">
      <alignment horizontal="center" vertical="center"/>
    </xf>
    <xf numFmtId="0" fontId="26" fillId="0" borderId="2" xfId="13" applyFont="1" applyBorder="1" applyAlignment="1">
      <alignment horizontal="center" vertical="center"/>
    </xf>
    <xf numFmtId="0" fontId="26" fillId="0" borderId="13" xfId="13" applyFont="1" applyBorder="1" applyAlignment="1">
      <alignment horizontal="center" vertical="center"/>
    </xf>
    <xf numFmtId="0" fontId="26" fillId="0" borderId="19" xfId="13" applyFont="1" applyBorder="1" applyAlignment="1">
      <alignment horizontal="center" vertical="center"/>
    </xf>
    <xf numFmtId="0" fontId="26" fillId="0" borderId="3" xfId="13" applyFont="1" applyBorder="1" applyAlignment="1">
      <alignment horizontal="center" vertical="center"/>
    </xf>
    <xf numFmtId="0" fontId="26" fillId="0" borderId="11" xfId="13" applyFont="1" applyBorder="1" applyAlignment="1">
      <alignment horizontal="center" vertical="center"/>
    </xf>
    <xf numFmtId="0" fontId="26" fillId="0" borderId="18" xfId="13" applyFont="1" applyBorder="1" applyAlignment="1">
      <alignment horizontal="center" vertical="center"/>
    </xf>
    <xf numFmtId="0" fontId="26" fillId="0" borderId="1" xfId="13" applyFont="1" applyBorder="1" applyAlignment="1">
      <alignment horizontal="center" vertical="center"/>
    </xf>
    <xf numFmtId="0" fontId="26" fillId="2" borderId="13" xfId="13" applyFont="1" applyFill="1" applyBorder="1" applyAlignment="1">
      <alignment horizontal="center" vertical="center"/>
    </xf>
    <xf numFmtId="0" fontId="26" fillId="2" borderId="3" xfId="13" applyFont="1" applyFill="1" applyBorder="1" applyAlignment="1">
      <alignment horizontal="center" vertical="center"/>
    </xf>
    <xf numFmtId="0" fontId="24" fillId="3" borderId="10" xfId="13" applyFont="1" applyFill="1" applyBorder="1" applyAlignment="1">
      <alignment horizontal="center" vertical="center"/>
    </xf>
    <xf numFmtId="0" fontId="24" fillId="3" borderId="8" xfId="13" applyFont="1" applyFill="1" applyBorder="1" applyAlignment="1">
      <alignment horizontal="center" vertical="center"/>
    </xf>
    <xf numFmtId="9" fontId="26" fillId="2" borderId="11" xfId="13" applyNumberFormat="1" applyFont="1" applyFill="1" applyBorder="1" applyAlignment="1">
      <alignment horizontal="center" vertical="center"/>
    </xf>
    <xf numFmtId="9" fontId="26" fillId="2" borderId="1" xfId="13" applyNumberFormat="1" applyFont="1" applyFill="1" applyBorder="1" applyAlignment="1">
      <alignment horizontal="center" vertical="center"/>
    </xf>
    <xf numFmtId="9" fontId="26" fillId="2" borderId="12" xfId="13" applyNumberFormat="1" applyFont="1" applyFill="1" applyBorder="1" applyAlignment="1">
      <alignment horizontal="center" vertical="center"/>
    </xf>
    <xf numFmtId="9" fontId="26" fillId="2" borderId="2" xfId="13" applyNumberFormat="1" applyFont="1" applyFill="1" applyBorder="1" applyAlignment="1">
      <alignment horizontal="center" vertical="center"/>
    </xf>
    <xf numFmtId="0" fontId="24" fillId="3" borderId="9" xfId="13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2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24" fillId="3" borderId="29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left" wrapText="1"/>
    </xf>
    <xf numFmtId="0" fontId="32" fillId="6" borderId="34" xfId="0" applyFont="1" applyFill="1" applyBorder="1" applyAlignment="1">
      <alignment horizontal="center" vertical="center"/>
    </xf>
    <xf numFmtId="0" fontId="32" fillId="6" borderId="7" xfId="0" applyFont="1" applyFill="1" applyBorder="1" applyAlignment="1">
      <alignment horizontal="center" vertical="center"/>
    </xf>
    <xf numFmtId="0" fontId="33" fillId="3" borderId="32" xfId="0" applyFont="1" applyFill="1" applyBorder="1" applyAlignment="1">
      <alignment horizontal="center" vertical="center"/>
    </xf>
    <xf numFmtId="0" fontId="32" fillId="4" borderId="32" xfId="0" applyFont="1" applyFill="1" applyBorder="1" applyAlignment="1">
      <alignment horizontal="center" vertical="center"/>
    </xf>
    <xf numFmtId="0" fontId="32" fillId="6" borderId="32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left" vertical="center" wrapText="1"/>
    </xf>
    <xf numFmtId="0" fontId="31" fillId="7" borderId="34" xfId="0" applyFont="1" applyFill="1" applyBorder="1" applyAlignment="1">
      <alignment horizontal="left" vertical="center" wrapText="1"/>
    </xf>
    <xf numFmtId="0" fontId="32" fillId="6" borderId="32" xfId="1180" applyFont="1" applyFill="1" applyBorder="1" applyAlignment="1">
      <alignment horizontal="center" vertical="center"/>
    </xf>
    <xf numFmtId="0" fontId="32" fillId="6" borderId="36" xfId="0" applyFont="1" applyFill="1" applyBorder="1" applyAlignment="1">
      <alignment horizontal="center" vertical="center"/>
    </xf>
    <xf numFmtId="175" fontId="33" fillId="0" borderId="32" xfId="1180" applyNumberFormat="1" applyFont="1" applyBorder="1" applyAlignment="1">
      <alignment vertical="center"/>
    </xf>
    <xf numFmtId="175" fontId="49" fillId="0" borderId="32" xfId="1180" applyNumberFormat="1" applyFont="1" applyBorder="1" applyAlignment="1">
      <alignment vertical="center"/>
    </xf>
    <xf numFmtId="175" fontId="33" fillId="0" borderId="35" xfId="1180" applyNumberFormat="1" applyFont="1" applyBorder="1" applyAlignment="1">
      <alignment vertical="center"/>
    </xf>
    <xf numFmtId="175" fontId="32" fillId="4" borderId="0" xfId="1180" applyNumberFormat="1" applyFont="1" applyFill="1" applyAlignment="1">
      <alignment vertical="center"/>
    </xf>
    <xf numFmtId="175" fontId="1" fillId="0" borderId="0" xfId="1180" applyNumberFormat="1" applyFont="1" applyAlignment="1">
      <alignment vertical="center"/>
    </xf>
  </cellXfs>
  <cellStyles count="1181">
    <cellStyle name="Гиперссылка" xfId="1179" builtinId="8"/>
    <cellStyle name="Денежный 2" xfId="6"/>
    <cellStyle name="Денежный 3" xfId="7"/>
    <cellStyle name="Денежный 3 2" xfId="21"/>
    <cellStyle name="Денежный 3 3" xfId="28"/>
    <cellStyle name="Денежный 3 3 2" xfId="129"/>
    <cellStyle name="Денежный 3 3 3" xfId="78"/>
    <cellStyle name="Денежный 4" xfId="1"/>
    <cellStyle name="Денежный 4 2" xfId="9"/>
    <cellStyle name="Денежный 4 3" xfId="8"/>
    <cellStyle name="Денежный 5" xfId="116"/>
    <cellStyle name="Обычный" xfId="0" builtinId="0"/>
    <cellStyle name="Обычный 2" xfId="3"/>
    <cellStyle name="Обычный 2 10" xfId="188"/>
    <cellStyle name="Обычный 2 10 2" xfId="783"/>
    <cellStyle name="Обычный 2 11" xfId="513"/>
    <cellStyle name="Обычный 2 11 2" xfId="1047"/>
    <cellStyle name="Обычный 2 12" xfId="651"/>
    <cellStyle name="Обычный 2 2" xfId="10"/>
    <cellStyle name="Обычный 2 3" xfId="18"/>
    <cellStyle name="Обычный 2 3 10" xfId="656"/>
    <cellStyle name="Обычный 2 3 2" xfId="41"/>
    <cellStyle name="Обычный 2 3 2 2" xfId="59"/>
    <cellStyle name="Обычный 2 3 2 2 2" xfId="160"/>
    <cellStyle name="Обычный 2 3 2 2 2 2" xfId="484"/>
    <cellStyle name="Обычный 2 3 2 2 2 2 2" xfId="1043"/>
    <cellStyle name="Обычный 2 3 2 2 2 3" xfId="322"/>
    <cellStyle name="Обычный 2 3 2 2 2 3 2" xfId="911"/>
    <cellStyle name="Обычный 2 3 2 2 2 4" xfId="647"/>
    <cellStyle name="Обычный 2 3 2 2 2 4 2" xfId="1175"/>
    <cellStyle name="Обычный 2 3 2 2 2 5" xfId="779"/>
    <cellStyle name="Обычный 2 3 2 2 3" xfId="109"/>
    <cellStyle name="Обычный 2 3 2 2 3 2" xfId="437"/>
    <cellStyle name="Обычный 2 3 2 2 3 2 2" xfId="999"/>
    <cellStyle name="Обычный 2 3 2 2 3 3" xfId="275"/>
    <cellStyle name="Обычный 2 3 2 2 3 3 2" xfId="867"/>
    <cellStyle name="Обычный 2 3 2 2 3 4" xfId="602"/>
    <cellStyle name="Обычный 2 3 2 2 3 4 2" xfId="1131"/>
    <cellStyle name="Обычный 2 3 2 2 3 5" xfId="735"/>
    <cellStyle name="Обычный 2 3 2 2 4" xfId="390"/>
    <cellStyle name="Обычный 2 3 2 2 4 2" xfId="955"/>
    <cellStyle name="Обычный 2 3 2 2 5" xfId="228"/>
    <cellStyle name="Обычный 2 3 2 2 5 2" xfId="823"/>
    <cellStyle name="Обычный 2 3 2 2 6" xfId="557"/>
    <cellStyle name="Обычный 2 3 2 2 6 2" xfId="1087"/>
    <cellStyle name="Обычный 2 3 2 2 7" xfId="691"/>
    <cellStyle name="Обычный 2 3 2 3" xfId="142"/>
    <cellStyle name="Обычный 2 3 2 3 2" xfId="466"/>
    <cellStyle name="Обычный 2 3 2 3 2 2" xfId="1025"/>
    <cellStyle name="Обычный 2 3 2 3 3" xfId="304"/>
    <cellStyle name="Обычный 2 3 2 3 3 2" xfId="893"/>
    <cellStyle name="Обычный 2 3 2 3 4" xfId="629"/>
    <cellStyle name="Обычный 2 3 2 3 4 2" xfId="1157"/>
    <cellStyle name="Обычный 2 3 2 3 5" xfId="761"/>
    <cellStyle name="Обычный 2 3 2 4" xfId="91"/>
    <cellStyle name="Обычный 2 3 2 4 2" xfId="419"/>
    <cellStyle name="Обычный 2 3 2 4 2 2" xfId="981"/>
    <cellStyle name="Обычный 2 3 2 4 3" xfId="257"/>
    <cellStyle name="Обычный 2 3 2 4 3 2" xfId="849"/>
    <cellStyle name="Обычный 2 3 2 4 4" xfId="584"/>
    <cellStyle name="Обычный 2 3 2 4 4 2" xfId="1113"/>
    <cellStyle name="Обычный 2 3 2 4 5" xfId="717"/>
    <cellStyle name="Обычный 2 3 2 5" xfId="372"/>
    <cellStyle name="Обычный 2 3 2 5 2" xfId="937"/>
    <cellStyle name="Обычный 2 3 2 6" xfId="210"/>
    <cellStyle name="Обычный 2 3 2 6 2" xfId="805"/>
    <cellStyle name="Обычный 2 3 2 7" xfId="539"/>
    <cellStyle name="Обычный 2 3 2 7 2" xfId="1069"/>
    <cellStyle name="Обычный 2 3 2 8" xfId="673"/>
    <cellStyle name="Обычный 2 3 3" xfId="32"/>
    <cellStyle name="Обычный 2 3 3 2" xfId="133"/>
    <cellStyle name="Обычный 2 3 3 2 2" xfId="457"/>
    <cellStyle name="Обычный 2 3 3 2 2 2" xfId="1016"/>
    <cellStyle name="Обычный 2 3 3 2 3" xfId="295"/>
    <cellStyle name="Обычный 2 3 3 2 3 2" xfId="884"/>
    <cellStyle name="Обычный 2 3 3 2 4" xfId="620"/>
    <cellStyle name="Обычный 2 3 3 2 4 2" xfId="1148"/>
    <cellStyle name="Обычный 2 3 3 2 5" xfId="752"/>
    <cellStyle name="Обычный 2 3 3 3" xfId="82"/>
    <cellStyle name="Обычный 2 3 3 3 2" xfId="410"/>
    <cellStyle name="Обычный 2 3 3 3 2 2" xfId="972"/>
    <cellStyle name="Обычный 2 3 3 3 3" xfId="248"/>
    <cellStyle name="Обычный 2 3 3 3 3 2" xfId="840"/>
    <cellStyle name="Обычный 2 3 3 3 4" xfId="575"/>
    <cellStyle name="Обычный 2 3 3 3 4 2" xfId="1104"/>
    <cellStyle name="Обычный 2 3 3 3 5" xfId="708"/>
    <cellStyle name="Обычный 2 3 3 4" xfId="363"/>
    <cellStyle name="Обычный 2 3 3 4 2" xfId="928"/>
    <cellStyle name="Обычный 2 3 3 5" xfId="201"/>
    <cellStyle name="Обычный 2 3 3 5 2" xfId="796"/>
    <cellStyle name="Обычный 2 3 3 6" xfId="530"/>
    <cellStyle name="Обычный 2 3 3 6 2" xfId="1060"/>
    <cellStyle name="Обычный 2 3 3 7" xfId="664"/>
    <cellStyle name="Обычный 2 3 4" xfId="49"/>
    <cellStyle name="Обычный 2 3 4 2" xfId="150"/>
    <cellStyle name="Обычный 2 3 4 2 2" xfId="474"/>
    <cellStyle name="Обычный 2 3 4 2 2 2" xfId="1033"/>
    <cellStyle name="Обычный 2 3 4 2 3" xfId="312"/>
    <cellStyle name="Обычный 2 3 4 2 3 2" xfId="901"/>
    <cellStyle name="Обычный 2 3 4 2 4" xfId="637"/>
    <cellStyle name="Обычный 2 3 4 2 4 2" xfId="1165"/>
    <cellStyle name="Обычный 2 3 4 2 5" xfId="769"/>
    <cellStyle name="Обычный 2 3 4 3" xfId="99"/>
    <cellStyle name="Обычный 2 3 4 3 2" xfId="427"/>
    <cellStyle name="Обычный 2 3 4 3 2 2" xfId="989"/>
    <cellStyle name="Обычный 2 3 4 3 3" xfId="265"/>
    <cellStyle name="Обычный 2 3 4 3 3 2" xfId="857"/>
    <cellStyle name="Обычный 2 3 4 3 4" xfId="592"/>
    <cellStyle name="Обычный 2 3 4 3 4 2" xfId="1121"/>
    <cellStyle name="Обычный 2 3 4 3 5" xfId="725"/>
    <cellStyle name="Обычный 2 3 4 4" xfId="380"/>
    <cellStyle name="Обычный 2 3 4 4 2" xfId="945"/>
    <cellStyle name="Обычный 2 3 4 5" xfId="218"/>
    <cellStyle name="Обычный 2 3 4 5 2" xfId="813"/>
    <cellStyle name="Обычный 2 3 4 6" xfId="547"/>
    <cellStyle name="Обычный 2 3 4 6 2" xfId="1077"/>
    <cellStyle name="Обычный 2 3 4 7" xfId="681"/>
    <cellStyle name="Обычный 2 3 5" xfId="122"/>
    <cellStyle name="Обычный 2 3 5 2" xfId="449"/>
    <cellStyle name="Обычный 2 3 5 2 2" xfId="1008"/>
    <cellStyle name="Обычный 2 3 5 3" xfId="287"/>
    <cellStyle name="Обычный 2 3 5 3 2" xfId="876"/>
    <cellStyle name="Обычный 2 3 5 4" xfId="611"/>
    <cellStyle name="Обычный 2 3 5 4 2" xfId="1140"/>
    <cellStyle name="Обычный 2 3 5 5" xfId="744"/>
    <cellStyle name="Обычный 2 3 6" xfId="71"/>
    <cellStyle name="Обычный 2 3 6 2" xfId="402"/>
    <cellStyle name="Обычный 2 3 6 2 2" xfId="964"/>
    <cellStyle name="Обычный 2 3 6 3" xfId="240"/>
    <cellStyle name="Обычный 2 3 6 3 2" xfId="832"/>
    <cellStyle name="Обычный 2 3 6 4" xfId="566"/>
    <cellStyle name="Обычный 2 3 6 4 2" xfId="1096"/>
    <cellStyle name="Обычный 2 3 6 5" xfId="700"/>
    <cellStyle name="Обычный 2 3 7" xfId="355"/>
    <cellStyle name="Обычный 2 3 7 2" xfId="920"/>
    <cellStyle name="Обычный 2 3 8" xfId="193"/>
    <cellStyle name="Обычный 2 3 8 2" xfId="788"/>
    <cellStyle name="Обычный 2 3 9" xfId="520"/>
    <cellStyle name="Обычный 2 3 9 2" xfId="1052"/>
    <cellStyle name="Обычный 2 4" xfId="36"/>
    <cellStyle name="Обычный 2 4 2" xfId="54"/>
    <cellStyle name="Обычный 2 4 2 2" xfId="155"/>
    <cellStyle name="Обычный 2 4 2 2 2" xfId="479"/>
    <cellStyle name="Обычный 2 4 2 2 2 2" xfId="1038"/>
    <cellStyle name="Обычный 2 4 2 2 3" xfId="317"/>
    <cellStyle name="Обычный 2 4 2 2 3 2" xfId="906"/>
    <cellStyle name="Обычный 2 4 2 2 4" xfId="642"/>
    <cellStyle name="Обычный 2 4 2 2 4 2" xfId="1170"/>
    <cellStyle name="Обычный 2 4 2 2 5" xfId="774"/>
    <cellStyle name="Обычный 2 4 2 3" xfId="104"/>
    <cellStyle name="Обычный 2 4 2 3 2" xfId="432"/>
    <cellStyle name="Обычный 2 4 2 3 2 2" xfId="994"/>
    <cellStyle name="Обычный 2 4 2 3 3" xfId="270"/>
    <cellStyle name="Обычный 2 4 2 3 3 2" xfId="862"/>
    <cellStyle name="Обычный 2 4 2 3 4" xfId="597"/>
    <cellStyle name="Обычный 2 4 2 3 4 2" xfId="1126"/>
    <cellStyle name="Обычный 2 4 2 3 5" xfId="730"/>
    <cellStyle name="Обычный 2 4 2 4" xfId="385"/>
    <cellStyle name="Обычный 2 4 2 4 2" xfId="950"/>
    <cellStyle name="Обычный 2 4 2 5" xfId="223"/>
    <cellStyle name="Обычный 2 4 2 5 2" xfId="818"/>
    <cellStyle name="Обычный 2 4 2 6" xfId="552"/>
    <cellStyle name="Обычный 2 4 2 6 2" xfId="1082"/>
    <cellStyle name="Обычный 2 4 2 7" xfId="686"/>
    <cellStyle name="Обычный 2 4 3" xfId="137"/>
    <cellStyle name="Обычный 2 4 3 2" xfId="461"/>
    <cellStyle name="Обычный 2 4 3 2 2" xfId="1020"/>
    <cellStyle name="Обычный 2 4 3 3" xfId="299"/>
    <cellStyle name="Обычный 2 4 3 3 2" xfId="888"/>
    <cellStyle name="Обычный 2 4 3 4" xfId="624"/>
    <cellStyle name="Обычный 2 4 3 4 2" xfId="1152"/>
    <cellStyle name="Обычный 2 4 3 5" xfId="756"/>
    <cellStyle name="Обычный 2 4 4" xfId="86"/>
    <cellStyle name="Обычный 2 4 4 2" xfId="414"/>
    <cellStyle name="Обычный 2 4 4 2 2" xfId="976"/>
    <cellStyle name="Обычный 2 4 4 3" xfId="252"/>
    <cellStyle name="Обычный 2 4 4 3 2" xfId="844"/>
    <cellStyle name="Обычный 2 4 4 4" xfId="579"/>
    <cellStyle name="Обычный 2 4 4 4 2" xfId="1108"/>
    <cellStyle name="Обычный 2 4 4 5" xfId="712"/>
    <cellStyle name="Обычный 2 4 5" xfId="367"/>
    <cellStyle name="Обычный 2 4 5 2" xfId="932"/>
    <cellStyle name="Обычный 2 4 6" xfId="205"/>
    <cellStyle name="Обычный 2 4 6 2" xfId="800"/>
    <cellStyle name="Обычный 2 4 7" xfId="534"/>
    <cellStyle name="Обычный 2 4 7 2" xfId="1064"/>
    <cellStyle name="Обычный 2 4 8" xfId="668"/>
    <cellStyle name="Обычный 2 5" xfId="25"/>
    <cellStyle name="Обычный 2 5 2" xfId="126"/>
    <cellStyle name="Обычный 2 5 2 2" xfId="453"/>
    <cellStyle name="Обычный 2 5 2 2 2" xfId="1012"/>
    <cellStyle name="Обычный 2 5 2 3" xfId="291"/>
    <cellStyle name="Обычный 2 5 2 3 2" xfId="880"/>
    <cellStyle name="Обычный 2 5 2 4" xfId="615"/>
    <cellStyle name="Обычный 2 5 2 4 2" xfId="1144"/>
    <cellStyle name="Обычный 2 5 2 5" xfId="748"/>
    <cellStyle name="Обычный 2 5 3" xfId="75"/>
    <cellStyle name="Обычный 2 5 3 2" xfId="406"/>
    <cellStyle name="Обычный 2 5 3 2 2" xfId="968"/>
    <cellStyle name="Обычный 2 5 3 3" xfId="244"/>
    <cellStyle name="Обычный 2 5 3 3 2" xfId="836"/>
    <cellStyle name="Обычный 2 5 3 4" xfId="570"/>
    <cellStyle name="Обычный 2 5 3 4 2" xfId="1100"/>
    <cellStyle name="Обычный 2 5 3 5" xfId="704"/>
    <cellStyle name="Обычный 2 5 4" xfId="359"/>
    <cellStyle name="Обычный 2 5 4 2" xfId="924"/>
    <cellStyle name="Обычный 2 5 5" xfId="197"/>
    <cellStyle name="Обычный 2 5 5 2" xfId="792"/>
    <cellStyle name="Обычный 2 5 6" xfId="525"/>
    <cellStyle name="Обычный 2 5 6 2" xfId="1056"/>
    <cellStyle name="Обычный 2 5 7" xfId="660"/>
    <cellStyle name="Обычный 2 6" xfId="45"/>
    <cellStyle name="Обычный 2 6 2" xfId="146"/>
    <cellStyle name="Обычный 2 6 2 2" xfId="470"/>
    <cellStyle name="Обычный 2 6 2 2 2" xfId="1029"/>
    <cellStyle name="Обычный 2 6 2 3" xfId="308"/>
    <cellStyle name="Обычный 2 6 2 3 2" xfId="897"/>
    <cellStyle name="Обычный 2 6 2 4" xfId="633"/>
    <cellStyle name="Обычный 2 6 2 4 2" xfId="1161"/>
    <cellStyle name="Обычный 2 6 2 5" xfId="765"/>
    <cellStyle name="Обычный 2 6 3" xfId="95"/>
    <cellStyle name="Обычный 2 6 3 2" xfId="423"/>
    <cellStyle name="Обычный 2 6 3 2 2" xfId="985"/>
    <cellStyle name="Обычный 2 6 3 3" xfId="261"/>
    <cellStyle name="Обычный 2 6 3 3 2" xfId="853"/>
    <cellStyle name="Обычный 2 6 3 4" xfId="588"/>
    <cellStyle name="Обычный 2 6 3 4 2" xfId="1117"/>
    <cellStyle name="Обычный 2 6 3 5" xfId="721"/>
    <cellStyle name="Обычный 2 6 4" xfId="376"/>
    <cellStyle name="Обычный 2 6 4 2" xfId="941"/>
    <cellStyle name="Обычный 2 6 5" xfId="214"/>
    <cellStyle name="Обычный 2 6 5 2" xfId="809"/>
    <cellStyle name="Обычный 2 6 6" xfId="543"/>
    <cellStyle name="Обычный 2 6 6 2" xfId="1073"/>
    <cellStyle name="Обычный 2 6 7" xfId="677"/>
    <cellStyle name="Обычный 2 7" xfId="117"/>
    <cellStyle name="Обычный 2 7 2" xfId="444"/>
    <cellStyle name="Обычный 2 7 2 2" xfId="1003"/>
    <cellStyle name="Обычный 2 7 3" xfId="282"/>
    <cellStyle name="Обычный 2 7 3 2" xfId="871"/>
    <cellStyle name="Обычный 2 7 4" xfId="606"/>
    <cellStyle name="Обычный 2 7 4 2" xfId="1135"/>
    <cellStyle name="Обычный 2 7 5" xfId="739"/>
    <cellStyle name="Обычный 2 8" xfId="66"/>
    <cellStyle name="Обычный 2 8 2" xfId="397"/>
    <cellStyle name="Обычный 2 8 2 2" xfId="959"/>
    <cellStyle name="Обычный 2 8 3" xfId="235"/>
    <cellStyle name="Обычный 2 8 3 2" xfId="827"/>
    <cellStyle name="Обычный 2 8 4" xfId="561"/>
    <cellStyle name="Обычный 2 8 4 2" xfId="1091"/>
    <cellStyle name="Обычный 2 8 5" xfId="695"/>
    <cellStyle name="Обычный 2 9" xfId="350"/>
    <cellStyle name="Обычный 2 9 2" xfId="915"/>
    <cellStyle name="Обычный 3" xfId="11"/>
    <cellStyle name="Обычный 3 2" xfId="22"/>
    <cellStyle name="Обычный 3 3" xfId="29"/>
    <cellStyle name="Обычный 3 3 2" xfId="130"/>
    <cellStyle name="Обычный 3 3 3" xfId="79"/>
    <cellStyle name="Обычный 4" xfId="2"/>
    <cellStyle name="Обычный 4 2" xfId="13"/>
    <cellStyle name="Обычный 4 3" xfId="12"/>
    <cellStyle name="Обычный 5" xfId="5"/>
    <cellStyle name="Обычный 5 10" xfId="515"/>
    <cellStyle name="Обычный 5 10 2" xfId="1049"/>
    <cellStyle name="Обычный 5 11" xfId="653"/>
    <cellStyle name="Обычный 5 2" xfId="20"/>
    <cellStyle name="Обычный 5 2 10" xfId="658"/>
    <cellStyle name="Обычный 5 2 2" xfId="43"/>
    <cellStyle name="Обычный 5 2 2 2" xfId="61"/>
    <cellStyle name="Обычный 5 2 2 2 2" xfId="162"/>
    <cellStyle name="Обычный 5 2 2 2 2 2" xfId="486"/>
    <cellStyle name="Обычный 5 2 2 2 2 2 2" xfId="1045"/>
    <cellStyle name="Обычный 5 2 2 2 2 3" xfId="324"/>
    <cellStyle name="Обычный 5 2 2 2 2 3 2" xfId="913"/>
    <cellStyle name="Обычный 5 2 2 2 2 4" xfId="649"/>
    <cellStyle name="Обычный 5 2 2 2 2 4 2" xfId="1177"/>
    <cellStyle name="Обычный 5 2 2 2 2 5" xfId="781"/>
    <cellStyle name="Обычный 5 2 2 2 3" xfId="111"/>
    <cellStyle name="Обычный 5 2 2 2 3 2" xfId="439"/>
    <cellStyle name="Обычный 5 2 2 2 3 2 2" xfId="1001"/>
    <cellStyle name="Обычный 5 2 2 2 3 3" xfId="277"/>
    <cellStyle name="Обычный 5 2 2 2 3 3 2" xfId="869"/>
    <cellStyle name="Обычный 5 2 2 2 3 4" xfId="604"/>
    <cellStyle name="Обычный 5 2 2 2 3 4 2" xfId="1133"/>
    <cellStyle name="Обычный 5 2 2 2 3 5" xfId="737"/>
    <cellStyle name="Обычный 5 2 2 2 4" xfId="392"/>
    <cellStyle name="Обычный 5 2 2 2 4 2" xfId="957"/>
    <cellStyle name="Обычный 5 2 2 2 5" xfId="230"/>
    <cellStyle name="Обычный 5 2 2 2 5 2" xfId="825"/>
    <cellStyle name="Обычный 5 2 2 2 6" xfId="559"/>
    <cellStyle name="Обычный 5 2 2 2 6 2" xfId="1089"/>
    <cellStyle name="Обычный 5 2 2 2 7" xfId="693"/>
    <cellStyle name="Обычный 5 2 2 3" xfId="144"/>
    <cellStyle name="Обычный 5 2 2 3 2" xfId="468"/>
    <cellStyle name="Обычный 5 2 2 3 2 2" xfId="1027"/>
    <cellStyle name="Обычный 5 2 2 3 3" xfId="306"/>
    <cellStyle name="Обычный 5 2 2 3 3 2" xfId="895"/>
    <cellStyle name="Обычный 5 2 2 3 4" xfId="631"/>
    <cellStyle name="Обычный 5 2 2 3 4 2" xfId="1159"/>
    <cellStyle name="Обычный 5 2 2 3 5" xfId="763"/>
    <cellStyle name="Обычный 5 2 2 4" xfId="93"/>
    <cellStyle name="Обычный 5 2 2 4 2" xfId="421"/>
    <cellStyle name="Обычный 5 2 2 4 2 2" xfId="983"/>
    <cellStyle name="Обычный 5 2 2 4 3" xfId="259"/>
    <cellStyle name="Обычный 5 2 2 4 3 2" xfId="851"/>
    <cellStyle name="Обычный 5 2 2 4 4" xfId="586"/>
    <cellStyle name="Обычный 5 2 2 4 4 2" xfId="1115"/>
    <cellStyle name="Обычный 5 2 2 4 5" xfId="719"/>
    <cellStyle name="Обычный 5 2 2 5" xfId="374"/>
    <cellStyle name="Обычный 5 2 2 5 2" xfId="939"/>
    <cellStyle name="Обычный 5 2 2 6" xfId="212"/>
    <cellStyle name="Обычный 5 2 2 6 2" xfId="807"/>
    <cellStyle name="Обычный 5 2 2 7" xfId="541"/>
    <cellStyle name="Обычный 5 2 2 7 2" xfId="1071"/>
    <cellStyle name="Обычный 5 2 2 8" xfId="675"/>
    <cellStyle name="Обычный 5 2 3" xfId="34"/>
    <cellStyle name="Обычный 5 2 3 2" xfId="135"/>
    <cellStyle name="Обычный 5 2 3 2 2" xfId="459"/>
    <cellStyle name="Обычный 5 2 3 2 2 2" xfId="1018"/>
    <cellStyle name="Обычный 5 2 3 2 3" xfId="297"/>
    <cellStyle name="Обычный 5 2 3 2 3 2" xfId="886"/>
    <cellStyle name="Обычный 5 2 3 2 4" xfId="622"/>
    <cellStyle name="Обычный 5 2 3 2 4 2" xfId="1150"/>
    <cellStyle name="Обычный 5 2 3 2 5" xfId="754"/>
    <cellStyle name="Обычный 5 2 3 3" xfId="84"/>
    <cellStyle name="Обычный 5 2 3 3 2" xfId="412"/>
    <cellStyle name="Обычный 5 2 3 3 2 2" xfId="974"/>
    <cellStyle name="Обычный 5 2 3 3 3" xfId="250"/>
    <cellStyle name="Обычный 5 2 3 3 3 2" xfId="842"/>
    <cellStyle name="Обычный 5 2 3 3 4" xfId="577"/>
    <cellStyle name="Обычный 5 2 3 3 4 2" xfId="1106"/>
    <cellStyle name="Обычный 5 2 3 3 5" xfId="710"/>
    <cellStyle name="Обычный 5 2 3 4" xfId="365"/>
    <cellStyle name="Обычный 5 2 3 4 2" xfId="930"/>
    <cellStyle name="Обычный 5 2 3 5" xfId="203"/>
    <cellStyle name="Обычный 5 2 3 5 2" xfId="798"/>
    <cellStyle name="Обычный 5 2 3 6" xfId="532"/>
    <cellStyle name="Обычный 5 2 3 6 2" xfId="1062"/>
    <cellStyle name="Обычный 5 2 3 7" xfId="666"/>
    <cellStyle name="Обычный 5 2 4" xfId="51"/>
    <cellStyle name="Обычный 5 2 4 2" xfId="152"/>
    <cellStyle name="Обычный 5 2 4 2 2" xfId="476"/>
    <cellStyle name="Обычный 5 2 4 2 2 2" xfId="1035"/>
    <cellStyle name="Обычный 5 2 4 2 3" xfId="314"/>
    <cellStyle name="Обычный 5 2 4 2 3 2" xfId="903"/>
    <cellStyle name="Обычный 5 2 4 2 4" xfId="639"/>
    <cellStyle name="Обычный 5 2 4 2 4 2" xfId="1167"/>
    <cellStyle name="Обычный 5 2 4 2 5" xfId="771"/>
    <cellStyle name="Обычный 5 2 4 3" xfId="101"/>
    <cellStyle name="Обычный 5 2 4 3 2" xfId="429"/>
    <cellStyle name="Обычный 5 2 4 3 2 2" xfId="991"/>
    <cellStyle name="Обычный 5 2 4 3 3" xfId="267"/>
    <cellStyle name="Обычный 5 2 4 3 3 2" xfId="859"/>
    <cellStyle name="Обычный 5 2 4 3 4" xfId="594"/>
    <cellStyle name="Обычный 5 2 4 3 4 2" xfId="1123"/>
    <cellStyle name="Обычный 5 2 4 3 5" xfId="727"/>
    <cellStyle name="Обычный 5 2 4 4" xfId="382"/>
    <cellStyle name="Обычный 5 2 4 4 2" xfId="947"/>
    <cellStyle name="Обычный 5 2 4 5" xfId="220"/>
    <cellStyle name="Обычный 5 2 4 5 2" xfId="815"/>
    <cellStyle name="Обычный 5 2 4 6" xfId="549"/>
    <cellStyle name="Обычный 5 2 4 6 2" xfId="1079"/>
    <cellStyle name="Обычный 5 2 4 7" xfId="683"/>
    <cellStyle name="Обычный 5 2 5" xfId="124"/>
    <cellStyle name="Обычный 5 2 5 2" xfId="451"/>
    <cellStyle name="Обычный 5 2 5 2 2" xfId="1010"/>
    <cellStyle name="Обычный 5 2 5 3" xfId="289"/>
    <cellStyle name="Обычный 5 2 5 3 2" xfId="878"/>
    <cellStyle name="Обычный 5 2 5 4" xfId="613"/>
    <cellStyle name="Обычный 5 2 5 4 2" xfId="1142"/>
    <cellStyle name="Обычный 5 2 5 5" xfId="746"/>
    <cellStyle name="Обычный 5 2 6" xfId="73"/>
    <cellStyle name="Обычный 5 2 6 2" xfId="404"/>
    <cellStyle name="Обычный 5 2 6 2 2" xfId="966"/>
    <cellStyle name="Обычный 5 2 6 3" xfId="242"/>
    <cellStyle name="Обычный 5 2 6 3 2" xfId="834"/>
    <cellStyle name="Обычный 5 2 6 4" xfId="568"/>
    <cellStyle name="Обычный 5 2 6 4 2" xfId="1098"/>
    <cellStyle name="Обычный 5 2 6 5" xfId="702"/>
    <cellStyle name="Обычный 5 2 7" xfId="357"/>
    <cellStyle name="Обычный 5 2 7 2" xfId="922"/>
    <cellStyle name="Обычный 5 2 8" xfId="195"/>
    <cellStyle name="Обычный 5 2 8 2" xfId="790"/>
    <cellStyle name="Обычный 5 2 9" xfId="522"/>
    <cellStyle name="Обычный 5 2 9 2" xfId="1054"/>
    <cellStyle name="Обычный 5 3" xfId="38"/>
    <cellStyle name="Обычный 5 3 2" xfId="56"/>
    <cellStyle name="Обычный 5 3 2 2" xfId="157"/>
    <cellStyle name="Обычный 5 3 2 2 2" xfId="481"/>
    <cellStyle name="Обычный 5 3 2 2 2 2" xfId="1040"/>
    <cellStyle name="Обычный 5 3 2 2 3" xfId="319"/>
    <cellStyle name="Обычный 5 3 2 2 3 2" xfId="908"/>
    <cellStyle name="Обычный 5 3 2 2 4" xfId="644"/>
    <cellStyle name="Обычный 5 3 2 2 4 2" xfId="1172"/>
    <cellStyle name="Обычный 5 3 2 2 5" xfId="776"/>
    <cellStyle name="Обычный 5 3 2 3" xfId="106"/>
    <cellStyle name="Обычный 5 3 2 3 2" xfId="434"/>
    <cellStyle name="Обычный 5 3 2 3 2 2" xfId="996"/>
    <cellStyle name="Обычный 5 3 2 3 3" xfId="272"/>
    <cellStyle name="Обычный 5 3 2 3 3 2" xfId="864"/>
    <cellStyle name="Обычный 5 3 2 3 4" xfId="599"/>
    <cellStyle name="Обычный 5 3 2 3 4 2" xfId="1128"/>
    <cellStyle name="Обычный 5 3 2 3 5" xfId="732"/>
    <cellStyle name="Обычный 5 3 2 4" xfId="387"/>
    <cellStyle name="Обычный 5 3 2 4 2" xfId="952"/>
    <cellStyle name="Обычный 5 3 2 5" xfId="225"/>
    <cellStyle name="Обычный 5 3 2 5 2" xfId="820"/>
    <cellStyle name="Обычный 5 3 2 6" xfId="554"/>
    <cellStyle name="Обычный 5 3 2 6 2" xfId="1084"/>
    <cellStyle name="Обычный 5 3 2 7" xfId="688"/>
    <cellStyle name="Обычный 5 3 3" xfId="139"/>
    <cellStyle name="Обычный 5 3 3 2" xfId="463"/>
    <cellStyle name="Обычный 5 3 3 2 2" xfId="1022"/>
    <cellStyle name="Обычный 5 3 3 3" xfId="301"/>
    <cellStyle name="Обычный 5 3 3 3 2" xfId="890"/>
    <cellStyle name="Обычный 5 3 3 4" xfId="626"/>
    <cellStyle name="Обычный 5 3 3 4 2" xfId="1154"/>
    <cellStyle name="Обычный 5 3 3 5" xfId="758"/>
    <cellStyle name="Обычный 5 3 4" xfId="88"/>
    <cellStyle name="Обычный 5 3 4 2" xfId="416"/>
    <cellStyle name="Обычный 5 3 4 2 2" xfId="978"/>
    <cellStyle name="Обычный 5 3 4 3" xfId="254"/>
    <cellStyle name="Обычный 5 3 4 3 2" xfId="846"/>
    <cellStyle name="Обычный 5 3 4 4" xfId="581"/>
    <cellStyle name="Обычный 5 3 4 4 2" xfId="1110"/>
    <cellStyle name="Обычный 5 3 4 5" xfId="714"/>
    <cellStyle name="Обычный 5 3 5" xfId="369"/>
    <cellStyle name="Обычный 5 3 5 2" xfId="934"/>
    <cellStyle name="Обычный 5 3 6" xfId="207"/>
    <cellStyle name="Обычный 5 3 6 2" xfId="802"/>
    <cellStyle name="Обычный 5 3 7" xfId="536"/>
    <cellStyle name="Обычный 5 3 7 2" xfId="1066"/>
    <cellStyle name="Обычный 5 3 8" xfId="670"/>
    <cellStyle name="Обычный 5 4" xfId="27"/>
    <cellStyle name="Обычный 5 4 2" xfId="128"/>
    <cellStyle name="Обычный 5 4 2 2" xfId="455"/>
    <cellStyle name="Обычный 5 4 2 2 2" xfId="1014"/>
    <cellStyle name="Обычный 5 4 2 3" xfId="293"/>
    <cellStyle name="Обычный 5 4 2 3 2" xfId="882"/>
    <cellStyle name="Обычный 5 4 2 4" xfId="617"/>
    <cellStyle name="Обычный 5 4 2 4 2" xfId="1146"/>
    <cellStyle name="Обычный 5 4 2 5" xfId="750"/>
    <cellStyle name="Обычный 5 4 3" xfId="77"/>
    <cellStyle name="Обычный 5 4 3 2" xfId="408"/>
    <cellStyle name="Обычный 5 4 3 2 2" xfId="970"/>
    <cellStyle name="Обычный 5 4 3 3" xfId="246"/>
    <cellStyle name="Обычный 5 4 3 3 2" xfId="838"/>
    <cellStyle name="Обычный 5 4 3 4" xfId="572"/>
    <cellStyle name="Обычный 5 4 3 4 2" xfId="1102"/>
    <cellStyle name="Обычный 5 4 3 5" xfId="706"/>
    <cellStyle name="Обычный 5 4 4" xfId="361"/>
    <cellStyle name="Обычный 5 4 4 2" xfId="926"/>
    <cellStyle name="Обычный 5 4 5" xfId="199"/>
    <cellStyle name="Обычный 5 4 5 2" xfId="794"/>
    <cellStyle name="Обычный 5 4 6" xfId="527"/>
    <cellStyle name="Обычный 5 4 6 2" xfId="1058"/>
    <cellStyle name="Обычный 5 4 7" xfId="662"/>
    <cellStyle name="Обычный 5 5" xfId="47"/>
    <cellStyle name="Обычный 5 5 2" xfId="148"/>
    <cellStyle name="Обычный 5 5 2 2" xfId="472"/>
    <cellStyle name="Обычный 5 5 2 2 2" xfId="1031"/>
    <cellStyle name="Обычный 5 5 2 3" xfId="310"/>
    <cellStyle name="Обычный 5 5 2 3 2" xfId="899"/>
    <cellStyle name="Обычный 5 5 2 4" xfId="635"/>
    <cellStyle name="Обычный 5 5 2 4 2" xfId="1163"/>
    <cellStyle name="Обычный 5 5 2 5" xfId="767"/>
    <cellStyle name="Обычный 5 5 3" xfId="97"/>
    <cellStyle name="Обычный 5 5 3 2" xfId="425"/>
    <cellStyle name="Обычный 5 5 3 2 2" xfId="987"/>
    <cellStyle name="Обычный 5 5 3 3" xfId="263"/>
    <cellStyle name="Обычный 5 5 3 3 2" xfId="855"/>
    <cellStyle name="Обычный 5 5 3 4" xfId="590"/>
    <cellStyle name="Обычный 5 5 3 4 2" xfId="1119"/>
    <cellStyle name="Обычный 5 5 3 5" xfId="723"/>
    <cellStyle name="Обычный 5 5 4" xfId="378"/>
    <cellStyle name="Обычный 5 5 4 2" xfId="943"/>
    <cellStyle name="Обычный 5 5 5" xfId="216"/>
    <cellStyle name="Обычный 5 5 5 2" xfId="811"/>
    <cellStyle name="Обычный 5 5 6" xfId="545"/>
    <cellStyle name="Обычный 5 5 6 2" xfId="1075"/>
    <cellStyle name="Обычный 5 5 7" xfId="679"/>
    <cellStyle name="Обычный 5 6" xfId="119"/>
    <cellStyle name="Обычный 5 6 2" xfId="446"/>
    <cellStyle name="Обычный 5 6 2 2" xfId="1005"/>
    <cellStyle name="Обычный 5 6 3" xfId="284"/>
    <cellStyle name="Обычный 5 6 3 2" xfId="873"/>
    <cellStyle name="Обычный 5 6 4" xfId="608"/>
    <cellStyle name="Обычный 5 6 4 2" xfId="1137"/>
    <cellStyle name="Обычный 5 6 5" xfId="741"/>
    <cellStyle name="Обычный 5 7" xfId="68"/>
    <cellStyle name="Обычный 5 7 2" xfId="399"/>
    <cellStyle name="Обычный 5 7 2 2" xfId="961"/>
    <cellStyle name="Обычный 5 7 3" xfId="237"/>
    <cellStyle name="Обычный 5 7 3 2" xfId="829"/>
    <cellStyle name="Обычный 5 7 4" xfId="563"/>
    <cellStyle name="Обычный 5 7 4 2" xfId="1093"/>
    <cellStyle name="Обычный 5 7 5" xfId="697"/>
    <cellStyle name="Обычный 5 8" xfId="352"/>
    <cellStyle name="Обычный 5 8 2" xfId="917"/>
    <cellStyle name="Обычный 5 9" xfId="190"/>
    <cellStyle name="Обычный 5 9 2" xfId="785"/>
    <cellStyle name="Обычный 6" xfId="17"/>
    <cellStyle name="Обычный 6 2" xfId="40"/>
    <cellStyle name="Обычный 6 2 2" xfId="58"/>
    <cellStyle name="Обычный 6 2 2 2" xfId="159"/>
    <cellStyle name="Обычный 6 2 2 2 2" xfId="483"/>
    <cellStyle name="Обычный 6 2 2 2 2 2" xfId="1042"/>
    <cellStyle name="Обычный 6 2 2 2 3" xfId="321"/>
    <cellStyle name="Обычный 6 2 2 2 3 2" xfId="910"/>
    <cellStyle name="Обычный 6 2 2 2 4" xfId="646"/>
    <cellStyle name="Обычный 6 2 2 2 4 2" xfId="1174"/>
    <cellStyle name="Обычный 6 2 2 2 5" xfId="778"/>
    <cellStyle name="Обычный 6 2 2 3" xfId="108"/>
    <cellStyle name="Обычный 6 2 2 3 2" xfId="436"/>
    <cellStyle name="Обычный 6 2 2 3 2 2" xfId="998"/>
    <cellStyle name="Обычный 6 2 2 3 3" xfId="274"/>
    <cellStyle name="Обычный 6 2 2 3 3 2" xfId="866"/>
    <cellStyle name="Обычный 6 2 2 3 4" xfId="601"/>
    <cellStyle name="Обычный 6 2 2 3 4 2" xfId="1130"/>
    <cellStyle name="Обычный 6 2 2 3 5" xfId="734"/>
    <cellStyle name="Обычный 6 2 2 4" xfId="389"/>
    <cellStyle name="Обычный 6 2 2 4 2" xfId="954"/>
    <cellStyle name="Обычный 6 2 2 5" xfId="227"/>
    <cellStyle name="Обычный 6 2 2 5 2" xfId="822"/>
    <cellStyle name="Обычный 6 2 2 6" xfId="556"/>
    <cellStyle name="Обычный 6 2 2 6 2" xfId="1086"/>
    <cellStyle name="Обычный 6 2 2 7" xfId="690"/>
    <cellStyle name="Обычный 6 2 3" xfId="141"/>
    <cellStyle name="Обычный 6 2 3 2" xfId="465"/>
    <cellStyle name="Обычный 6 2 3 2 2" xfId="1024"/>
    <cellStyle name="Обычный 6 2 3 3" xfId="303"/>
    <cellStyle name="Обычный 6 2 3 3 2" xfId="892"/>
    <cellStyle name="Обычный 6 2 3 4" xfId="628"/>
    <cellStyle name="Обычный 6 2 3 4 2" xfId="1156"/>
    <cellStyle name="Обычный 6 2 3 5" xfId="760"/>
    <cellStyle name="Обычный 6 2 4" xfId="90"/>
    <cellStyle name="Обычный 6 2 4 2" xfId="418"/>
    <cellStyle name="Обычный 6 2 4 2 2" xfId="980"/>
    <cellStyle name="Обычный 6 2 4 3" xfId="256"/>
    <cellStyle name="Обычный 6 2 4 3 2" xfId="848"/>
    <cellStyle name="Обычный 6 2 4 4" xfId="583"/>
    <cellStyle name="Обычный 6 2 4 4 2" xfId="1112"/>
    <cellStyle name="Обычный 6 2 4 5" xfId="716"/>
    <cellStyle name="Обычный 6 2 5" xfId="371"/>
    <cellStyle name="Обычный 6 2 5 2" xfId="936"/>
    <cellStyle name="Обычный 6 2 6" xfId="209"/>
    <cellStyle name="Обычный 6 2 6 2" xfId="804"/>
    <cellStyle name="Обычный 6 2 7" xfId="538"/>
    <cellStyle name="Обычный 6 2 7 2" xfId="1068"/>
    <cellStyle name="Обычный 6 2 8" xfId="672"/>
    <cellStyle name="Обычный 6 3" xfId="53"/>
    <cellStyle name="Обычный 6 3 2" xfId="154"/>
    <cellStyle name="Обычный 6 3 2 2" xfId="478"/>
    <cellStyle name="Обычный 6 3 2 2 2" xfId="1037"/>
    <cellStyle name="Обычный 6 3 2 3" xfId="316"/>
    <cellStyle name="Обычный 6 3 2 3 2" xfId="905"/>
    <cellStyle name="Обычный 6 3 2 4" xfId="641"/>
    <cellStyle name="Обычный 6 3 2 4 2" xfId="1169"/>
    <cellStyle name="Обычный 6 3 2 5" xfId="773"/>
    <cellStyle name="Обычный 6 3 3" xfId="103"/>
    <cellStyle name="Обычный 6 3 3 2" xfId="431"/>
    <cellStyle name="Обычный 6 3 3 2 2" xfId="993"/>
    <cellStyle name="Обычный 6 3 3 3" xfId="269"/>
    <cellStyle name="Обычный 6 3 3 3 2" xfId="861"/>
    <cellStyle name="Обычный 6 3 3 4" xfId="596"/>
    <cellStyle name="Обычный 6 3 3 4 2" xfId="1125"/>
    <cellStyle name="Обычный 6 3 3 5" xfId="729"/>
    <cellStyle name="Обычный 6 3 4" xfId="384"/>
    <cellStyle name="Обычный 6 3 4 2" xfId="949"/>
    <cellStyle name="Обычный 6 3 5" xfId="222"/>
    <cellStyle name="Обычный 6 3 5 2" xfId="817"/>
    <cellStyle name="Обычный 6 3 6" xfId="551"/>
    <cellStyle name="Обычный 6 3 6 2" xfId="1081"/>
    <cellStyle name="Обычный 6 3 7" xfId="685"/>
    <cellStyle name="Обычный 6 4" xfId="121"/>
    <cellStyle name="Обычный 6 4 2" xfId="448"/>
    <cellStyle name="Обычный 6 4 2 2" xfId="1007"/>
    <cellStyle name="Обычный 6 4 3" xfId="286"/>
    <cellStyle name="Обычный 6 4 3 2" xfId="875"/>
    <cellStyle name="Обычный 6 4 4" xfId="610"/>
    <cellStyle name="Обычный 6 4 4 2" xfId="1139"/>
    <cellStyle name="Обычный 6 4 5" xfId="743"/>
    <cellStyle name="Обычный 6 5" xfId="70"/>
    <cellStyle name="Обычный 6 5 2" xfId="401"/>
    <cellStyle name="Обычный 6 5 2 2" xfId="963"/>
    <cellStyle name="Обычный 6 5 3" xfId="239"/>
    <cellStyle name="Обычный 6 5 3 2" xfId="831"/>
    <cellStyle name="Обычный 6 5 4" xfId="565"/>
    <cellStyle name="Обычный 6 5 4 2" xfId="1095"/>
    <cellStyle name="Обычный 6 5 5" xfId="699"/>
    <cellStyle name="Обычный 6 6" xfId="354"/>
    <cellStyle name="Обычный 6 6 2" xfId="919"/>
    <cellStyle name="Обычный 6 7" xfId="192"/>
    <cellStyle name="Обычный 6 7 2" xfId="787"/>
    <cellStyle name="Обычный 6 8" xfId="519"/>
    <cellStyle name="Обычный 6 8 2" xfId="1051"/>
    <cellStyle name="Обычный 6 9" xfId="655"/>
    <cellStyle name="Обычный 7" xfId="1180"/>
    <cellStyle name="Открывавшаяся гиперссылка" xfId="63" builtinId="9" hidden="1"/>
    <cellStyle name="Открывавшаяся гиперссылка" xfId="64" builtinId="9" hidden="1"/>
    <cellStyle name="Открывавшаяся гиперссылка" xfId="65" builtinId="9" hidden="1"/>
    <cellStyle name="Открывавшаяся гиперссылка" xfId="113" builtinId="9" hidden="1"/>
    <cellStyle name="Открывавшаяся гиперссылка" xfId="114" builtinId="9" hidden="1"/>
    <cellStyle name="Открывавшаяся гиперссылка" xfId="115" builtinId="9" hidden="1"/>
    <cellStyle name="Открывавшаяся гиперссылка" xfId="164" builtinId="9" hidden="1"/>
    <cellStyle name="Открывавшаяся гиперссылка" xfId="165" builtinId="9" hidden="1"/>
    <cellStyle name="Открывавшаяся гиперссылка" xfId="166" builtinId="9" hidden="1"/>
    <cellStyle name="Открывавшаяся гиперссылка" xfId="170" builtinId="9" hidden="1"/>
    <cellStyle name="Открывавшаяся гиперссылка" xfId="171" builtinId="9" hidden="1"/>
    <cellStyle name="Открывавшаяся гиперссылка" xfId="172" builtinId="9" hidden="1"/>
    <cellStyle name="Открывавшаяся гиперссылка" xfId="173" builtinId="9" hidden="1"/>
    <cellStyle name="Открывавшаяся гиперссылка" xfId="174" builtinId="9" hidden="1"/>
    <cellStyle name="Открывавшаяся гиперссылка" xfId="175" builtinId="9" hidden="1"/>
    <cellStyle name="Открывавшаяся гиперссылка" xfId="169" builtinId="9" hidden="1"/>
    <cellStyle name="Открывавшаяся гиперссылка" xfId="167" builtinId="9" hidden="1"/>
    <cellStyle name="Открывавшаяся гиперссылка" xfId="168" builtinId="9" hidden="1"/>
    <cellStyle name="Открывавшаяся гиперссылка" xfId="176" builtinId="9" hidden="1"/>
    <cellStyle name="Открывавшаяся гиперссылка" xfId="177" builtinId="9" hidden="1"/>
    <cellStyle name="Открывавшаяся гиперссылка" xfId="178" builtinId="9" hidden="1"/>
    <cellStyle name="Открывавшаяся гиперссылка" xfId="179" builtinId="9" hidden="1"/>
    <cellStyle name="Открывавшаяся гиперссылка" xfId="180" builtinId="9" hidden="1"/>
    <cellStyle name="Открывавшаяся гиперссылка" xfId="181" builtinId="9" hidden="1"/>
    <cellStyle name="Открывавшаяся гиперссылка" xfId="182" builtinId="9" hidden="1"/>
    <cellStyle name="Открывавшаяся гиперссылка" xfId="183" builtinId="9" hidden="1"/>
    <cellStyle name="Открывавшаяся гиперссылка" xfId="184" builtinId="9" hidden="1"/>
    <cellStyle name="Открывавшаяся гиперссылка" xfId="185" builtinId="9" hidden="1"/>
    <cellStyle name="Открывавшаяся гиперссылка" xfId="186" builtinId="9" hidden="1"/>
    <cellStyle name="Открывавшаяся гиперссылка" xfId="187" builtinId="9" hidden="1"/>
    <cellStyle name="Открывавшаяся гиперссылка" xfId="232" builtinId="9" hidden="1"/>
    <cellStyle name="Открывавшаяся гиперссылка" xfId="233" builtinId="9" hidden="1"/>
    <cellStyle name="Открывавшаяся гиперссылка" xfId="234" builtinId="9" hidden="1"/>
    <cellStyle name="Открывавшаяся гиперссылка" xfId="279" builtinId="9" hidden="1"/>
    <cellStyle name="Открывавшаяся гиперссылка" xfId="280" builtinId="9" hidden="1"/>
    <cellStyle name="Открывавшаяся гиперссылка" xfId="281" builtinId="9" hidden="1"/>
    <cellStyle name="Открывавшаяся гиперссылка" xfId="326" builtinId="9" hidden="1"/>
    <cellStyle name="Открывавшаяся гиперссылка" xfId="327" builtinId="9" hidden="1"/>
    <cellStyle name="Открывавшаяся гиперссылка" xfId="328" builtinId="9" hidden="1"/>
    <cellStyle name="Открывавшаяся гиперссылка" xfId="332" builtinId="9" hidden="1"/>
    <cellStyle name="Открывавшаяся гиперссылка" xfId="333" builtinId="9" hidden="1"/>
    <cellStyle name="Открывавшаяся гиперссылка" xfId="334" builtinId="9" hidden="1"/>
    <cellStyle name="Открывавшаяся гиперссылка" xfId="335" builtinId="9" hidden="1"/>
    <cellStyle name="Открывавшаяся гиперссылка" xfId="336" builtinId="9" hidden="1"/>
    <cellStyle name="Открывавшаяся гиперссылка" xfId="337" builtinId="9" hidden="1"/>
    <cellStyle name="Открывавшаяся гиперссылка" xfId="331" builtinId="9" hidden="1"/>
    <cellStyle name="Открывавшаяся гиперссылка" xfId="329" builtinId="9" hidden="1"/>
    <cellStyle name="Открывавшаяся гиперссылка" xfId="330" builtinId="9" hidden="1"/>
    <cellStyle name="Открывавшаяся гиперссылка" xfId="338" builtinId="9" hidden="1"/>
    <cellStyle name="Открывавшаяся гиперссылка" xfId="339" builtinId="9" hidden="1"/>
    <cellStyle name="Открывавшаяся гиперссылка" xfId="340" builtinId="9" hidden="1"/>
    <cellStyle name="Открывавшаяся гиперссылка" xfId="341" builtinId="9" hidden="1"/>
    <cellStyle name="Открывавшаяся гиперссылка" xfId="342" builtinId="9" hidden="1"/>
    <cellStyle name="Открывавшаяся гиперссылка" xfId="343" builtinId="9" hidden="1"/>
    <cellStyle name="Открывавшаяся гиперссылка" xfId="344" builtinId="9" hidden="1"/>
    <cellStyle name="Открывавшаяся гиперссылка" xfId="345" builtinId="9" hidden="1"/>
    <cellStyle name="Открывавшаяся гиперссылка" xfId="346" builtinId="9" hidden="1"/>
    <cellStyle name="Открывавшаяся гиперссылка" xfId="347" builtinId="9" hidden="1"/>
    <cellStyle name="Открывавшаяся гиперссылка" xfId="348" builtinId="9" hidden="1"/>
    <cellStyle name="Открывавшаяся гиперссылка" xfId="349" builtinId="9" hidden="1"/>
    <cellStyle name="Открывавшаяся гиперссылка" xfId="394" builtinId="9" hidden="1"/>
    <cellStyle name="Открывавшаяся гиперссылка" xfId="395" builtinId="9" hidden="1"/>
    <cellStyle name="Открывавшаяся гиперссылка" xfId="396" builtinId="9" hidden="1"/>
    <cellStyle name="Открывавшаяся гиперссылка" xfId="441" builtinId="9" hidden="1"/>
    <cellStyle name="Открывавшаяся гиперссылка" xfId="442" builtinId="9" hidden="1"/>
    <cellStyle name="Открывавшаяся гиперссылка" xfId="443" builtinId="9" hidden="1"/>
    <cellStyle name="Открывавшаяся гиперссылка" xfId="488" builtinId="9" hidden="1"/>
    <cellStyle name="Открывавшаяся гиперссылка" xfId="489" builtinId="9" hidden="1"/>
    <cellStyle name="Открывавшаяся гиперссылка" xfId="490" builtinId="9" hidden="1"/>
    <cellStyle name="Открывавшаяся гиперссылка" xfId="494" builtinId="9" hidden="1"/>
    <cellStyle name="Открывавшаяся гиперссылка" xfId="495" builtinId="9" hidden="1"/>
    <cellStyle name="Открывавшаяся гиперссылка" xfId="496" builtinId="9" hidden="1"/>
    <cellStyle name="Открывавшаяся гиперссылка" xfId="497" builtinId="9" hidden="1"/>
    <cellStyle name="Открывавшаяся гиперссылка" xfId="498" builtinId="9" hidden="1"/>
    <cellStyle name="Открывавшаяся гиперссылка" xfId="499" builtinId="9" hidden="1"/>
    <cellStyle name="Открывавшаяся гиперссылка" xfId="493" builtinId="9" hidden="1"/>
    <cellStyle name="Открывавшаяся гиперссылка" xfId="491" builtinId="9" hidden="1"/>
    <cellStyle name="Открывавшаяся гиперссылка" xfId="492" builtinId="9" hidden="1"/>
    <cellStyle name="Открывавшаяся гиперссылка" xfId="500" builtinId="9" hidden="1"/>
    <cellStyle name="Открывавшаяся гиперссылка" xfId="501" builtinId="9" hidden="1"/>
    <cellStyle name="Открывавшаяся гиперссылка" xfId="502" builtinId="9" hidden="1"/>
    <cellStyle name="Открывавшаяся гиперссылка" xfId="503" builtinId="9" hidden="1"/>
    <cellStyle name="Открывавшаяся гиперссылка" xfId="504" builtinId="9" hidden="1"/>
    <cellStyle name="Открывавшаяся гиперссылка" xfId="505" builtinId="9" hidden="1"/>
    <cellStyle name="Открывавшаяся гиперссылка" xfId="506" builtinId="9" hidden="1"/>
    <cellStyle name="Открывавшаяся гиперссылка" xfId="507" builtinId="9" hidden="1"/>
    <cellStyle name="Открывавшаяся гиперссылка" xfId="508" builtinId="9" hidden="1"/>
    <cellStyle name="Открывавшаяся гиперссылка" xfId="509" builtinId="9" hidden="1"/>
    <cellStyle name="Открывавшаяся гиперссылка" xfId="510" builtinId="9" hidden="1"/>
    <cellStyle name="Открывавшаяся гиперссылка" xfId="511" builtinId="9" hidden="1"/>
    <cellStyle name="Финансовый 2" xfId="4"/>
    <cellStyle name="Финансовый 2 10" xfId="189"/>
    <cellStyle name="Финансовый 2 10 2" xfId="784"/>
    <cellStyle name="Финансовый 2 11" xfId="514"/>
    <cellStyle name="Финансовый 2 11 2" xfId="1048"/>
    <cellStyle name="Финансовый 2 12" xfId="652"/>
    <cellStyle name="Финансовый 2 2" xfId="15"/>
    <cellStyle name="Финансовый 2 2 2" xfId="517"/>
    <cellStyle name="Финансовый 2 3" xfId="19"/>
    <cellStyle name="Финансовый 2 3 10" xfId="657"/>
    <cellStyle name="Финансовый 2 3 2" xfId="42"/>
    <cellStyle name="Финансовый 2 3 2 2" xfId="60"/>
    <cellStyle name="Финансовый 2 3 2 2 2" xfId="161"/>
    <cellStyle name="Финансовый 2 3 2 2 2 2" xfId="485"/>
    <cellStyle name="Финансовый 2 3 2 2 2 2 2" xfId="1044"/>
    <cellStyle name="Финансовый 2 3 2 2 2 3" xfId="323"/>
    <cellStyle name="Финансовый 2 3 2 2 2 3 2" xfId="912"/>
    <cellStyle name="Финансовый 2 3 2 2 2 4" xfId="648"/>
    <cellStyle name="Финансовый 2 3 2 2 2 4 2" xfId="1176"/>
    <cellStyle name="Финансовый 2 3 2 2 2 5" xfId="780"/>
    <cellStyle name="Финансовый 2 3 2 2 3" xfId="110"/>
    <cellStyle name="Финансовый 2 3 2 2 3 2" xfId="438"/>
    <cellStyle name="Финансовый 2 3 2 2 3 2 2" xfId="1000"/>
    <cellStyle name="Финансовый 2 3 2 2 3 3" xfId="276"/>
    <cellStyle name="Финансовый 2 3 2 2 3 3 2" xfId="868"/>
    <cellStyle name="Финансовый 2 3 2 2 3 4" xfId="603"/>
    <cellStyle name="Финансовый 2 3 2 2 3 4 2" xfId="1132"/>
    <cellStyle name="Финансовый 2 3 2 2 3 5" xfId="736"/>
    <cellStyle name="Финансовый 2 3 2 2 4" xfId="391"/>
    <cellStyle name="Финансовый 2 3 2 2 4 2" xfId="956"/>
    <cellStyle name="Финансовый 2 3 2 2 5" xfId="229"/>
    <cellStyle name="Финансовый 2 3 2 2 5 2" xfId="824"/>
    <cellStyle name="Финансовый 2 3 2 2 6" xfId="558"/>
    <cellStyle name="Финансовый 2 3 2 2 6 2" xfId="1088"/>
    <cellStyle name="Финансовый 2 3 2 2 7" xfId="692"/>
    <cellStyle name="Финансовый 2 3 2 3" xfId="143"/>
    <cellStyle name="Финансовый 2 3 2 3 2" xfId="467"/>
    <cellStyle name="Финансовый 2 3 2 3 2 2" xfId="1026"/>
    <cellStyle name="Финансовый 2 3 2 3 3" xfId="305"/>
    <cellStyle name="Финансовый 2 3 2 3 3 2" xfId="894"/>
    <cellStyle name="Финансовый 2 3 2 3 4" xfId="630"/>
    <cellStyle name="Финансовый 2 3 2 3 4 2" xfId="1158"/>
    <cellStyle name="Финансовый 2 3 2 3 5" xfId="762"/>
    <cellStyle name="Финансовый 2 3 2 4" xfId="92"/>
    <cellStyle name="Финансовый 2 3 2 4 2" xfId="420"/>
    <cellStyle name="Финансовый 2 3 2 4 2 2" xfId="982"/>
    <cellStyle name="Финансовый 2 3 2 4 3" xfId="258"/>
    <cellStyle name="Финансовый 2 3 2 4 3 2" xfId="850"/>
    <cellStyle name="Финансовый 2 3 2 4 4" xfId="585"/>
    <cellStyle name="Финансовый 2 3 2 4 4 2" xfId="1114"/>
    <cellStyle name="Финансовый 2 3 2 4 5" xfId="718"/>
    <cellStyle name="Финансовый 2 3 2 5" xfId="373"/>
    <cellStyle name="Финансовый 2 3 2 5 2" xfId="938"/>
    <cellStyle name="Финансовый 2 3 2 6" xfId="211"/>
    <cellStyle name="Финансовый 2 3 2 6 2" xfId="806"/>
    <cellStyle name="Финансовый 2 3 2 7" xfId="540"/>
    <cellStyle name="Финансовый 2 3 2 7 2" xfId="1070"/>
    <cellStyle name="Финансовый 2 3 2 8" xfId="674"/>
    <cellStyle name="Финансовый 2 3 3" xfId="33"/>
    <cellStyle name="Финансовый 2 3 3 2" xfId="134"/>
    <cellStyle name="Финансовый 2 3 3 2 2" xfId="458"/>
    <cellStyle name="Финансовый 2 3 3 2 2 2" xfId="1017"/>
    <cellStyle name="Финансовый 2 3 3 2 3" xfId="296"/>
    <cellStyle name="Финансовый 2 3 3 2 3 2" xfId="885"/>
    <cellStyle name="Финансовый 2 3 3 2 4" xfId="621"/>
    <cellStyle name="Финансовый 2 3 3 2 4 2" xfId="1149"/>
    <cellStyle name="Финансовый 2 3 3 2 5" xfId="753"/>
    <cellStyle name="Финансовый 2 3 3 3" xfId="83"/>
    <cellStyle name="Финансовый 2 3 3 3 2" xfId="411"/>
    <cellStyle name="Финансовый 2 3 3 3 2 2" xfId="973"/>
    <cellStyle name="Финансовый 2 3 3 3 3" xfId="249"/>
    <cellStyle name="Финансовый 2 3 3 3 3 2" xfId="841"/>
    <cellStyle name="Финансовый 2 3 3 3 4" xfId="576"/>
    <cellStyle name="Финансовый 2 3 3 3 4 2" xfId="1105"/>
    <cellStyle name="Финансовый 2 3 3 3 5" xfId="709"/>
    <cellStyle name="Финансовый 2 3 3 4" xfId="364"/>
    <cellStyle name="Финансовый 2 3 3 4 2" xfId="929"/>
    <cellStyle name="Финансовый 2 3 3 5" xfId="202"/>
    <cellStyle name="Финансовый 2 3 3 5 2" xfId="797"/>
    <cellStyle name="Финансовый 2 3 3 6" xfId="531"/>
    <cellStyle name="Финансовый 2 3 3 6 2" xfId="1061"/>
    <cellStyle name="Финансовый 2 3 3 7" xfId="665"/>
    <cellStyle name="Финансовый 2 3 4" xfId="50"/>
    <cellStyle name="Финансовый 2 3 4 2" xfId="151"/>
    <cellStyle name="Финансовый 2 3 4 2 2" xfId="475"/>
    <cellStyle name="Финансовый 2 3 4 2 2 2" xfId="1034"/>
    <cellStyle name="Финансовый 2 3 4 2 3" xfId="313"/>
    <cellStyle name="Финансовый 2 3 4 2 3 2" xfId="902"/>
    <cellStyle name="Финансовый 2 3 4 2 4" xfId="638"/>
    <cellStyle name="Финансовый 2 3 4 2 4 2" xfId="1166"/>
    <cellStyle name="Финансовый 2 3 4 2 5" xfId="770"/>
    <cellStyle name="Финансовый 2 3 4 3" xfId="100"/>
    <cellStyle name="Финансовый 2 3 4 3 2" xfId="428"/>
    <cellStyle name="Финансовый 2 3 4 3 2 2" xfId="990"/>
    <cellStyle name="Финансовый 2 3 4 3 3" xfId="266"/>
    <cellStyle name="Финансовый 2 3 4 3 3 2" xfId="858"/>
    <cellStyle name="Финансовый 2 3 4 3 4" xfId="593"/>
    <cellStyle name="Финансовый 2 3 4 3 4 2" xfId="1122"/>
    <cellStyle name="Финансовый 2 3 4 3 5" xfId="726"/>
    <cellStyle name="Финансовый 2 3 4 4" xfId="381"/>
    <cellStyle name="Финансовый 2 3 4 4 2" xfId="946"/>
    <cellStyle name="Финансовый 2 3 4 5" xfId="219"/>
    <cellStyle name="Финансовый 2 3 4 5 2" xfId="814"/>
    <cellStyle name="Финансовый 2 3 4 6" xfId="548"/>
    <cellStyle name="Финансовый 2 3 4 6 2" xfId="1078"/>
    <cellStyle name="Финансовый 2 3 4 7" xfId="682"/>
    <cellStyle name="Финансовый 2 3 5" xfId="123"/>
    <cellStyle name="Финансовый 2 3 5 2" xfId="450"/>
    <cellStyle name="Финансовый 2 3 5 2 2" xfId="1009"/>
    <cellStyle name="Финансовый 2 3 5 3" xfId="288"/>
    <cellStyle name="Финансовый 2 3 5 3 2" xfId="877"/>
    <cellStyle name="Финансовый 2 3 5 4" xfId="612"/>
    <cellStyle name="Финансовый 2 3 5 4 2" xfId="1141"/>
    <cellStyle name="Финансовый 2 3 5 5" xfId="745"/>
    <cellStyle name="Финансовый 2 3 6" xfId="72"/>
    <cellStyle name="Финансовый 2 3 6 2" xfId="403"/>
    <cellStyle name="Финансовый 2 3 6 2 2" xfId="965"/>
    <cellStyle name="Финансовый 2 3 6 3" xfId="241"/>
    <cellStyle name="Финансовый 2 3 6 3 2" xfId="833"/>
    <cellStyle name="Финансовый 2 3 6 4" xfId="567"/>
    <cellStyle name="Финансовый 2 3 6 4 2" xfId="1097"/>
    <cellStyle name="Финансовый 2 3 6 5" xfId="701"/>
    <cellStyle name="Финансовый 2 3 7" xfId="356"/>
    <cellStyle name="Финансовый 2 3 7 2" xfId="921"/>
    <cellStyle name="Финансовый 2 3 8" xfId="194"/>
    <cellStyle name="Финансовый 2 3 8 2" xfId="789"/>
    <cellStyle name="Финансовый 2 3 9" xfId="521"/>
    <cellStyle name="Финансовый 2 3 9 2" xfId="1053"/>
    <cellStyle name="Финансовый 2 4" xfId="37"/>
    <cellStyle name="Финансовый 2 4 2" xfId="55"/>
    <cellStyle name="Финансовый 2 4 2 2" xfId="156"/>
    <cellStyle name="Финансовый 2 4 2 2 2" xfId="480"/>
    <cellStyle name="Финансовый 2 4 2 2 2 2" xfId="1039"/>
    <cellStyle name="Финансовый 2 4 2 2 3" xfId="318"/>
    <cellStyle name="Финансовый 2 4 2 2 3 2" xfId="907"/>
    <cellStyle name="Финансовый 2 4 2 2 4" xfId="643"/>
    <cellStyle name="Финансовый 2 4 2 2 4 2" xfId="1171"/>
    <cellStyle name="Финансовый 2 4 2 2 5" xfId="775"/>
    <cellStyle name="Финансовый 2 4 2 3" xfId="105"/>
    <cellStyle name="Финансовый 2 4 2 3 2" xfId="433"/>
    <cellStyle name="Финансовый 2 4 2 3 2 2" xfId="995"/>
    <cellStyle name="Финансовый 2 4 2 3 3" xfId="271"/>
    <cellStyle name="Финансовый 2 4 2 3 3 2" xfId="863"/>
    <cellStyle name="Финансовый 2 4 2 3 4" xfId="598"/>
    <cellStyle name="Финансовый 2 4 2 3 4 2" xfId="1127"/>
    <cellStyle name="Финансовый 2 4 2 3 5" xfId="731"/>
    <cellStyle name="Финансовый 2 4 2 4" xfId="386"/>
    <cellStyle name="Финансовый 2 4 2 4 2" xfId="951"/>
    <cellStyle name="Финансовый 2 4 2 5" xfId="224"/>
    <cellStyle name="Финансовый 2 4 2 5 2" xfId="819"/>
    <cellStyle name="Финансовый 2 4 2 6" xfId="553"/>
    <cellStyle name="Финансовый 2 4 2 6 2" xfId="1083"/>
    <cellStyle name="Финансовый 2 4 2 7" xfId="687"/>
    <cellStyle name="Финансовый 2 4 3" xfId="138"/>
    <cellStyle name="Финансовый 2 4 3 2" xfId="462"/>
    <cellStyle name="Финансовый 2 4 3 2 2" xfId="1021"/>
    <cellStyle name="Финансовый 2 4 3 3" xfId="300"/>
    <cellStyle name="Финансовый 2 4 3 3 2" xfId="889"/>
    <cellStyle name="Финансовый 2 4 3 4" xfId="625"/>
    <cellStyle name="Финансовый 2 4 3 4 2" xfId="1153"/>
    <cellStyle name="Финансовый 2 4 3 5" xfId="757"/>
    <cellStyle name="Финансовый 2 4 4" xfId="87"/>
    <cellStyle name="Финансовый 2 4 4 2" xfId="415"/>
    <cellStyle name="Финансовый 2 4 4 2 2" xfId="977"/>
    <cellStyle name="Финансовый 2 4 4 3" xfId="253"/>
    <cellStyle name="Финансовый 2 4 4 3 2" xfId="845"/>
    <cellStyle name="Финансовый 2 4 4 4" xfId="580"/>
    <cellStyle name="Финансовый 2 4 4 4 2" xfId="1109"/>
    <cellStyle name="Финансовый 2 4 4 5" xfId="713"/>
    <cellStyle name="Финансовый 2 4 5" xfId="368"/>
    <cellStyle name="Финансовый 2 4 5 2" xfId="933"/>
    <cellStyle name="Финансовый 2 4 6" xfId="206"/>
    <cellStyle name="Финансовый 2 4 6 2" xfId="801"/>
    <cellStyle name="Финансовый 2 4 7" xfId="535"/>
    <cellStyle name="Финансовый 2 4 7 2" xfId="1065"/>
    <cellStyle name="Финансовый 2 4 8" xfId="669"/>
    <cellStyle name="Финансовый 2 5" xfId="26"/>
    <cellStyle name="Финансовый 2 5 2" xfId="127"/>
    <cellStyle name="Финансовый 2 5 2 2" xfId="454"/>
    <cellStyle name="Финансовый 2 5 2 2 2" xfId="1013"/>
    <cellStyle name="Финансовый 2 5 2 3" xfId="292"/>
    <cellStyle name="Финансовый 2 5 2 3 2" xfId="881"/>
    <cellStyle name="Финансовый 2 5 2 4" xfId="616"/>
    <cellStyle name="Финансовый 2 5 2 4 2" xfId="1145"/>
    <cellStyle name="Финансовый 2 5 2 5" xfId="749"/>
    <cellStyle name="Финансовый 2 5 3" xfId="76"/>
    <cellStyle name="Финансовый 2 5 3 2" xfId="407"/>
    <cellStyle name="Финансовый 2 5 3 2 2" xfId="969"/>
    <cellStyle name="Финансовый 2 5 3 3" xfId="245"/>
    <cellStyle name="Финансовый 2 5 3 3 2" xfId="837"/>
    <cellStyle name="Финансовый 2 5 3 4" xfId="571"/>
    <cellStyle name="Финансовый 2 5 3 4 2" xfId="1101"/>
    <cellStyle name="Финансовый 2 5 3 5" xfId="705"/>
    <cellStyle name="Финансовый 2 5 4" xfId="360"/>
    <cellStyle name="Финансовый 2 5 4 2" xfId="925"/>
    <cellStyle name="Финансовый 2 5 5" xfId="198"/>
    <cellStyle name="Финансовый 2 5 5 2" xfId="793"/>
    <cellStyle name="Финансовый 2 5 6" xfId="526"/>
    <cellStyle name="Финансовый 2 5 6 2" xfId="1057"/>
    <cellStyle name="Финансовый 2 5 7" xfId="661"/>
    <cellStyle name="Финансовый 2 6" xfId="46"/>
    <cellStyle name="Финансовый 2 6 2" xfId="147"/>
    <cellStyle name="Финансовый 2 6 2 2" xfId="471"/>
    <cellStyle name="Финансовый 2 6 2 2 2" xfId="1030"/>
    <cellStyle name="Финансовый 2 6 2 3" xfId="309"/>
    <cellStyle name="Финансовый 2 6 2 3 2" xfId="898"/>
    <cellStyle name="Финансовый 2 6 2 4" xfId="634"/>
    <cellStyle name="Финансовый 2 6 2 4 2" xfId="1162"/>
    <cellStyle name="Финансовый 2 6 2 5" xfId="766"/>
    <cellStyle name="Финансовый 2 6 3" xfId="96"/>
    <cellStyle name="Финансовый 2 6 3 2" xfId="424"/>
    <cellStyle name="Финансовый 2 6 3 2 2" xfId="986"/>
    <cellStyle name="Финансовый 2 6 3 3" xfId="262"/>
    <cellStyle name="Финансовый 2 6 3 3 2" xfId="854"/>
    <cellStyle name="Финансовый 2 6 3 4" xfId="589"/>
    <cellStyle name="Финансовый 2 6 3 4 2" xfId="1118"/>
    <cellStyle name="Финансовый 2 6 3 5" xfId="722"/>
    <cellStyle name="Финансовый 2 6 4" xfId="377"/>
    <cellStyle name="Финансовый 2 6 4 2" xfId="942"/>
    <cellStyle name="Финансовый 2 6 5" xfId="215"/>
    <cellStyle name="Финансовый 2 6 5 2" xfId="810"/>
    <cellStyle name="Финансовый 2 6 6" xfId="544"/>
    <cellStyle name="Финансовый 2 6 6 2" xfId="1074"/>
    <cellStyle name="Финансовый 2 6 7" xfId="678"/>
    <cellStyle name="Финансовый 2 7" xfId="118"/>
    <cellStyle name="Финансовый 2 7 2" xfId="445"/>
    <cellStyle name="Финансовый 2 7 2 2" xfId="1004"/>
    <cellStyle name="Финансовый 2 7 3" xfId="283"/>
    <cellStyle name="Финансовый 2 7 3 2" xfId="872"/>
    <cellStyle name="Финансовый 2 7 4" xfId="607"/>
    <cellStyle name="Финансовый 2 7 4 2" xfId="1136"/>
    <cellStyle name="Финансовый 2 7 5" xfId="740"/>
    <cellStyle name="Финансовый 2 8" xfId="67"/>
    <cellStyle name="Финансовый 2 8 2" xfId="398"/>
    <cellStyle name="Финансовый 2 8 2 2" xfId="960"/>
    <cellStyle name="Финансовый 2 8 3" xfId="236"/>
    <cellStyle name="Финансовый 2 8 3 2" xfId="828"/>
    <cellStyle name="Финансовый 2 8 4" xfId="562"/>
    <cellStyle name="Финансовый 2 8 4 2" xfId="1092"/>
    <cellStyle name="Финансовый 2 8 5" xfId="696"/>
    <cellStyle name="Финансовый 2 9" xfId="351"/>
    <cellStyle name="Финансовый 2 9 2" xfId="916"/>
    <cellStyle name="Финансовый 3" xfId="16"/>
    <cellStyle name="Финансовый 3 2" xfId="24"/>
    <cellStyle name="Финансовый 3 2 2" xfId="524"/>
    <cellStyle name="Финансовый 3 3" xfId="31"/>
    <cellStyle name="Финансовый 3 3 2" xfId="132"/>
    <cellStyle name="Финансовый 3 3 2 2" xfId="619"/>
    <cellStyle name="Финансовый 3 3 3" xfId="81"/>
    <cellStyle name="Финансовый 3 3 3 2" xfId="574"/>
    <cellStyle name="Финансовый 3 3 4" xfId="529"/>
    <cellStyle name="Финансовый 3 4" xfId="518"/>
    <cellStyle name="Финансовый 4" xfId="14"/>
    <cellStyle name="Финансовый 4 10" xfId="516"/>
    <cellStyle name="Финансовый 4 10 2" xfId="1050"/>
    <cellStyle name="Финансовый 4 11" xfId="654"/>
    <cellStyle name="Финансовый 4 2" xfId="23"/>
    <cellStyle name="Финансовый 4 2 10" xfId="659"/>
    <cellStyle name="Финансовый 4 2 2" xfId="44"/>
    <cellStyle name="Финансовый 4 2 2 2" xfId="62"/>
    <cellStyle name="Финансовый 4 2 2 2 2" xfId="163"/>
    <cellStyle name="Финансовый 4 2 2 2 2 2" xfId="487"/>
    <cellStyle name="Финансовый 4 2 2 2 2 2 2" xfId="1046"/>
    <cellStyle name="Финансовый 4 2 2 2 2 3" xfId="325"/>
    <cellStyle name="Финансовый 4 2 2 2 2 3 2" xfId="914"/>
    <cellStyle name="Финансовый 4 2 2 2 2 4" xfId="650"/>
    <cellStyle name="Финансовый 4 2 2 2 2 4 2" xfId="1178"/>
    <cellStyle name="Финансовый 4 2 2 2 2 5" xfId="782"/>
    <cellStyle name="Финансовый 4 2 2 2 3" xfId="112"/>
    <cellStyle name="Финансовый 4 2 2 2 3 2" xfId="440"/>
    <cellStyle name="Финансовый 4 2 2 2 3 2 2" xfId="1002"/>
    <cellStyle name="Финансовый 4 2 2 2 3 3" xfId="278"/>
    <cellStyle name="Финансовый 4 2 2 2 3 3 2" xfId="870"/>
    <cellStyle name="Финансовый 4 2 2 2 3 4" xfId="605"/>
    <cellStyle name="Финансовый 4 2 2 2 3 4 2" xfId="1134"/>
    <cellStyle name="Финансовый 4 2 2 2 3 5" xfId="738"/>
    <cellStyle name="Финансовый 4 2 2 2 4" xfId="393"/>
    <cellStyle name="Финансовый 4 2 2 2 4 2" xfId="958"/>
    <cellStyle name="Финансовый 4 2 2 2 5" xfId="231"/>
    <cellStyle name="Финансовый 4 2 2 2 5 2" xfId="826"/>
    <cellStyle name="Финансовый 4 2 2 2 6" xfId="560"/>
    <cellStyle name="Финансовый 4 2 2 2 6 2" xfId="1090"/>
    <cellStyle name="Финансовый 4 2 2 2 7" xfId="694"/>
    <cellStyle name="Финансовый 4 2 2 3" xfId="145"/>
    <cellStyle name="Финансовый 4 2 2 3 2" xfId="469"/>
    <cellStyle name="Финансовый 4 2 2 3 2 2" xfId="1028"/>
    <cellStyle name="Финансовый 4 2 2 3 3" xfId="307"/>
    <cellStyle name="Финансовый 4 2 2 3 3 2" xfId="896"/>
    <cellStyle name="Финансовый 4 2 2 3 4" xfId="632"/>
    <cellStyle name="Финансовый 4 2 2 3 4 2" xfId="1160"/>
    <cellStyle name="Финансовый 4 2 2 3 5" xfId="764"/>
    <cellStyle name="Финансовый 4 2 2 4" xfId="94"/>
    <cellStyle name="Финансовый 4 2 2 4 2" xfId="422"/>
    <cellStyle name="Финансовый 4 2 2 4 2 2" xfId="984"/>
    <cellStyle name="Финансовый 4 2 2 4 3" xfId="260"/>
    <cellStyle name="Финансовый 4 2 2 4 3 2" xfId="852"/>
    <cellStyle name="Финансовый 4 2 2 4 4" xfId="587"/>
    <cellStyle name="Финансовый 4 2 2 4 4 2" xfId="1116"/>
    <cellStyle name="Финансовый 4 2 2 4 5" xfId="720"/>
    <cellStyle name="Финансовый 4 2 2 5" xfId="375"/>
    <cellStyle name="Финансовый 4 2 2 5 2" xfId="940"/>
    <cellStyle name="Финансовый 4 2 2 6" xfId="213"/>
    <cellStyle name="Финансовый 4 2 2 6 2" xfId="808"/>
    <cellStyle name="Финансовый 4 2 2 7" xfId="542"/>
    <cellStyle name="Финансовый 4 2 2 7 2" xfId="1072"/>
    <cellStyle name="Финансовый 4 2 2 8" xfId="676"/>
    <cellStyle name="Финансовый 4 2 3" xfId="35"/>
    <cellStyle name="Финансовый 4 2 3 2" xfId="136"/>
    <cellStyle name="Финансовый 4 2 3 2 2" xfId="460"/>
    <cellStyle name="Финансовый 4 2 3 2 2 2" xfId="1019"/>
    <cellStyle name="Финансовый 4 2 3 2 3" xfId="298"/>
    <cellStyle name="Финансовый 4 2 3 2 3 2" xfId="887"/>
    <cellStyle name="Финансовый 4 2 3 2 4" xfId="623"/>
    <cellStyle name="Финансовый 4 2 3 2 4 2" xfId="1151"/>
    <cellStyle name="Финансовый 4 2 3 2 5" xfId="755"/>
    <cellStyle name="Финансовый 4 2 3 3" xfId="85"/>
    <cellStyle name="Финансовый 4 2 3 3 2" xfId="413"/>
    <cellStyle name="Финансовый 4 2 3 3 2 2" xfId="975"/>
    <cellStyle name="Финансовый 4 2 3 3 3" xfId="251"/>
    <cellStyle name="Финансовый 4 2 3 3 3 2" xfId="843"/>
    <cellStyle name="Финансовый 4 2 3 3 4" xfId="578"/>
    <cellStyle name="Финансовый 4 2 3 3 4 2" xfId="1107"/>
    <cellStyle name="Финансовый 4 2 3 3 5" xfId="711"/>
    <cellStyle name="Финансовый 4 2 3 4" xfId="366"/>
    <cellStyle name="Финансовый 4 2 3 4 2" xfId="931"/>
    <cellStyle name="Финансовый 4 2 3 5" xfId="204"/>
    <cellStyle name="Финансовый 4 2 3 5 2" xfId="799"/>
    <cellStyle name="Финансовый 4 2 3 6" xfId="533"/>
    <cellStyle name="Финансовый 4 2 3 6 2" xfId="1063"/>
    <cellStyle name="Финансовый 4 2 3 7" xfId="667"/>
    <cellStyle name="Финансовый 4 2 4" xfId="52"/>
    <cellStyle name="Финансовый 4 2 4 2" xfId="153"/>
    <cellStyle name="Финансовый 4 2 4 2 2" xfId="477"/>
    <cellStyle name="Финансовый 4 2 4 2 2 2" xfId="1036"/>
    <cellStyle name="Финансовый 4 2 4 2 3" xfId="315"/>
    <cellStyle name="Финансовый 4 2 4 2 3 2" xfId="904"/>
    <cellStyle name="Финансовый 4 2 4 2 4" xfId="640"/>
    <cellStyle name="Финансовый 4 2 4 2 4 2" xfId="1168"/>
    <cellStyle name="Финансовый 4 2 4 2 5" xfId="772"/>
    <cellStyle name="Финансовый 4 2 4 3" xfId="102"/>
    <cellStyle name="Финансовый 4 2 4 3 2" xfId="430"/>
    <cellStyle name="Финансовый 4 2 4 3 2 2" xfId="992"/>
    <cellStyle name="Финансовый 4 2 4 3 3" xfId="268"/>
    <cellStyle name="Финансовый 4 2 4 3 3 2" xfId="860"/>
    <cellStyle name="Финансовый 4 2 4 3 4" xfId="595"/>
    <cellStyle name="Финансовый 4 2 4 3 4 2" xfId="1124"/>
    <cellStyle name="Финансовый 4 2 4 3 5" xfId="728"/>
    <cellStyle name="Финансовый 4 2 4 4" xfId="383"/>
    <cellStyle name="Финансовый 4 2 4 4 2" xfId="948"/>
    <cellStyle name="Финансовый 4 2 4 5" xfId="221"/>
    <cellStyle name="Финансовый 4 2 4 5 2" xfId="816"/>
    <cellStyle name="Финансовый 4 2 4 6" xfId="550"/>
    <cellStyle name="Финансовый 4 2 4 6 2" xfId="1080"/>
    <cellStyle name="Финансовый 4 2 4 7" xfId="684"/>
    <cellStyle name="Финансовый 4 2 5" xfId="125"/>
    <cellStyle name="Финансовый 4 2 5 2" xfId="452"/>
    <cellStyle name="Финансовый 4 2 5 2 2" xfId="1011"/>
    <cellStyle name="Финансовый 4 2 5 3" xfId="290"/>
    <cellStyle name="Финансовый 4 2 5 3 2" xfId="879"/>
    <cellStyle name="Финансовый 4 2 5 4" xfId="614"/>
    <cellStyle name="Финансовый 4 2 5 4 2" xfId="1143"/>
    <cellStyle name="Финансовый 4 2 5 5" xfId="747"/>
    <cellStyle name="Финансовый 4 2 6" xfId="74"/>
    <cellStyle name="Финансовый 4 2 6 2" xfId="405"/>
    <cellStyle name="Финансовый 4 2 6 2 2" xfId="967"/>
    <cellStyle name="Финансовый 4 2 6 3" xfId="243"/>
    <cellStyle name="Финансовый 4 2 6 3 2" xfId="835"/>
    <cellStyle name="Финансовый 4 2 6 4" xfId="569"/>
    <cellStyle name="Финансовый 4 2 6 4 2" xfId="1099"/>
    <cellStyle name="Финансовый 4 2 6 5" xfId="703"/>
    <cellStyle name="Финансовый 4 2 7" xfId="358"/>
    <cellStyle name="Финансовый 4 2 7 2" xfId="923"/>
    <cellStyle name="Финансовый 4 2 8" xfId="196"/>
    <cellStyle name="Финансовый 4 2 8 2" xfId="791"/>
    <cellStyle name="Финансовый 4 2 9" xfId="523"/>
    <cellStyle name="Финансовый 4 2 9 2" xfId="1055"/>
    <cellStyle name="Финансовый 4 3" xfId="39"/>
    <cellStyle name="Финансовый 4 3 2" xfId="57"/>
    <cellStyle name="Финансовый 4 3 2 2" xfId="158"/>
    <cellStyle name="Финансовый 4 3 2 2 2" xfId="482"/>
    <cellStyle name="Финансовый 4 3 2 2 2 2" xfId="1041"/>
    <cellStyle name="Финансовый 4 3 2 2 3" xfId="320"/>
    <cellStyle name="Финансовый 4 3 2 2 3 2" xfId="909"/>
    <cellStyle name="Финансовый 4 3 2 2 4" xfId="645"/>
    <cellStyle name="Финансовый 4 3 2 2 4 2" xfId="1173"/>
    <cellStyle name="Финансовый 4 3 2 2 5" xfId="777"/>
    <cellStyle name="Финансовый 4 3 2 3" xfId="107"/>
    <cellStyle name="Финансовый 4 3 2 3 2" xfId="435"/>
    <cellStyle name="Финансовый 4 3 2 3 2 2" xfId="997"/>
    <cellStyle name="Финансовый 4 3 2 3 3" xfId="273"/>
    <cellStyle name="Финансовый 4 3 2 3 3 2" xfId="865"/>
    <cellStyle name="Финансовый 4 3 2 3 4" xfId="600"/>
    <cellStyle name="Финансовый 4 3 2 3 4 2" xfId="1129"/>
    <cellStyle name="Финансовый 4 3 2 3 5" xfId="733"/>
    <cellStyle name="Финансовый 4 3 2 4" xfId="388"/>
    <cellStyle name="Финансовый 4 3 2 4 2" xfId="953"/>
    <cellStyle name="Финансовый 4 3 2 5" xfId="226"/>
    <cellStyle name="Финансовый 4 3 2 5 2" xfId="821"/>
    <cellStyle name="Финансовый 4 3 2 6" xfId="555"/>
    <cellStyle name="Финансовый 4 3 2 6 2" xfId="1085"/>
    <cellStyle name="Финансовый 4 3 2 7" xfId="689"/>
    <cellStyle name="Финансовый 4 3 3" xfId="140"/>
    <cellStyle name="Финансовый 4 3 3 2" xfId="464"/>
    <cellStyle name="Финансовый 4 3 3 2 2" xfId="1023"/>
    <cellStyle name="Финансовый 4 3 3 3" xfId="302"/>
    <cellStyle name="Финансовый 4 3 3 3 2" xfId="891"/>
    <cellStyle name="Финансовый 4 3 3 4" xfId="627"/>
    <cellStyle name="Финансовый 4 3 3 4 2" xfId="1155"/>
    <cellStyle name="Финансовый 4 3 3 5" xfId="759"/>
    <cellStyle name="Финансовый 4 3 4" xfId="89"/>
    <cellStyle name="Финансовый 4 3 4 2" xfId="417"/>
    <cellStyle name="Финансовый 4 3 4 2 2" xfId="979"/>
    <cellStyle name="Финансовый 4 3 4 3" xfId="255"/>
    <cellStyle name="Финансовый 4 3 4 3 2" xfId="847"/>
    <cellStyle name="Финансовый 4 3 4 4" xfId="582"/>
    <cellStyle name="Финансовый 4 3 4 4 2" xfId="1111"/>
    <cellStyle name="Финансовый 4 3 4 5" xfId="715"/>
    <cellStyle name="Финансовый 4 3 5" xfId="370"/>
    <cellStyle name="Финансовый 4 3 5 2" xfId="935"/>
    <cellStyle name="Финансовый 4 3 6" xfId="208"/>
    <cellStyle name="Финансовый 4 3 6 2" xfId="803"/>
    <cellStyle name="Финансовый 4 3 7" xfId="537"/>
    <cellStyle name="Финансовый 4 3 7 2" xfId="1067"/>
    <cellStyle name="Финансовый 4 3 8" xfId="671"/>
    <cellStyle name="Финансовый 4 4" xfId="30"/>
    <cellStyle name="Финансовый 4 4 2" xfId="131"/>
    <cellStyle name="Финансовый 4 4 2 2" xfId="456"/>
    <cellStyle name="Финансовый 4 4 2 2 2" xfId="1015"/>
    <cellStyle name="Финансовый 4 4 2 3" xfId="294"/>
    <cellStyle name="Финансовый 4 4 2 3 2" xfId="883"/>
    <cellStyle name="Финансовый 4 4 2 4" xfId="618"/>
    <cellStyle name="Финансовый 4 4 2 4 2" xfId="1147"/>
    <cellStyle name="Финансовый 4 4 2 5" xfId="751"/>
    <cellStyle name="Финансовый 4 4 3" xfId="80"/>
    <cellStyle name="Финансовый 4 4 3 2" xfId="409"/>
    <cellStyle name="Финансовый 4 4 3 2 2" xfId="971"/>
    <cellStyle name="Финансовый 4 4 3 3" xfId="247"/>
    <cellStyle name="Финансовый 4 4 3 3 2" xfId="839"/>
    <cellStyle name="Финансовый 4 4 3 4" xfId="573"/>
    <cellStyle name="Финансовый 4 4 3 4 2" xfId="1103"/>
    <cellStyle name="Финансовый 4 4 3 5" xfId="707"/>
    <cellStyle name="Финансовый 4 4 4" xfId="362"/>
    <cellStyle name="Финансовый 4 4 4 2" xfId="927"/>
    <cellStyle name="Финансовый 4 4 5" xfId="200"/>
    <cellStyle name="Финансовый 4 4 5 2" xfId="795"/>
    <cellStyle name="Финансовый 4 4 6" xfId="528"/>
    <cellStyle name="Финансовый 4 4 6 2" xfId="1059"/>
    <cellStyle name="Финансовый 4 4 7" xfId="663"/>
    <cellStyle name="Финансовый 4 5" xfId="48"/>
    <cellStyle name="Финансовый 4 5 2" xfId="149"/>
    <cellStyle name="Финансовый 4 5 2 2" xfId="473"/>
    <cellStyle name="Финансовый 4 5 2 2 2" xfId="1032"/>
    <cellStyle name="Финансовый 4 5 2 3" xfId="311"/>
    <cellStyle name="Финансовый 4 5 2 3 2" xfId="900"/>
    <cellStyle name="Финансовый 4 5 2 4" xfId="636"/>
    <cellStyle name="Финансовый 4 5 2 4 2" xfId="1164"/>
    <cellStyle name="Финансовый 4 5 2 5" xfId="768"/>
    <cellStyle name="Финансовый 4 5 3" xfId="98"/>
    <cellStyle name="Финансовый 4 5 3 2" xfId="426"/>
    <cellStyle name="Финансовый 4 5 3 2 2" xfId="988"/>
    <cellStyle name="Финансовый 4 5 3 3" xfId="264"/>
    <cellStyle name="Финансовый 4 5 3 3 2" xfId="856"/>
    <cellStyle name="Финансовый 4 5 3 4" xfId="591"/>
    <cellStyle name="Финансовый 4 5 3 4 2" xfId="1120"/>
    <cellStyle name="Финансовый 4 5 3 5" xfId="724"/>
    <cellStyle name="Финансовый 4 5 4" xfId="379"/>
    <cellStyle name="Финансовый 4 5 4 2" xfId="944"/>
    <cellStyle name="Финансовый 4 5 5" xfId="217"/>
    <cellStyle name="Финансовый 4 5 5 2" xfId="812"/>
    <cellStyle name="Финансовый 4 5 6" xfId="546"/>
    <cellStyle name="Финансовый 4 5 6 2" xfId="1076"/>
    <cellStyle name="Финансовый 4 5 7" xfId="680"/>
    <cellStyle name="Финансовый 4 6" xfId="120"/>
    <cellStyle name="Финансовый 4 6 2" xfId="447"/>
    <cellStyle name="Финансовый 4 6 2 2" xfId="1006"/>
    <cellStyle name="Финансовый 4 6 3" xfId="285"/>
    <cellStyle name="Финансовый 4 6 3 2" xfId="874"/>
    <cellStyle name="Финансовый 4 6 4" xfId="609"/>
    <cellStyle name="Финансовый 4 6 4 2" xfId="1138"/>
    <cellStyle name="Финансовый 4 6 5" xfId="742"/>
    <cellStyle name="Финансовый 4 7" xfId="69"/>
    <cellStyle name="Финансовый 4 7 2" xfId="400"/>
    <cellStyle name="Финансовый 4 7 2 2" xfId="962"/>
    <cellStyle name="Финансовый 4 7 3" xfId="238"/>
    <cellStyle name="Финансовый 4 7 3 2" xfId="830"/>
    <cellStyle name="Финансовый 4 7 4" xfId="564"/>
    <cellStyle name="Финансовый 4 7 4 2" xfId="1094"/>
    <cellStyle name="Финансовый 4 7 5" xfId="698"/>
    <cellStyle name="Финансовый 4 8" xfId="353"/>
    <cellStyle name="Финансовый 4 8 2" xfId="918"/>
    <cellStyle name="Финансовый 4 9" xfId="191"/>
    <cellStyle name="Финансовый 4 9 2" xfId="786"/>
    <cellStyle name="Финансовый 5" xfId="512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w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0</xdr:row>
      <xdr:rowOff>47625</xdr:rowOff>
    </xdr:from>
    <xdr:to>
      <xdr:col>7</xdr:col>
      <xdr:colOff>965947</xdr:colOff>
      <xdr:row>1</xdr:row>
      <xdr:rowOff>260692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47625"/>
          <a:ext cx="1023097" cy="59406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</xdr:row>
      <xdr:rowOff>47625</xdr:rowOff>
    </xdr:from>
    <xdr:to>
      <xdr:col>1</xdr:col>
      <xdr:colOff>1628775</xdr:colOff>
      <xdr:row>6</xdr:row>
      <xdr:rowOff>1069974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895475"/>
          <a:ext cx="1533524" cy="102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10</xdr:row>
      <xdr:rowOff>161925</xdr:rowOff>
    </xdr:from>
    <xdr:to>
      <xdr:col>1</xdr:col>
      <xdr:colOff>1581150</xdr:colOff>
      <xdr:row>10</xdr:row>
      <xdr:rowOff>1066800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81775"/>
          <a:ext cx="145732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11</xdr:row>
      <xdr:rowOff>104775</xdr:rowOff>
    </xdr:from>
    <xdr:to>
      <xdr:col>1</xdr:col>
      <xdr:colOff>1552575</xdr:colOff>
      <xdr:row>11</xdr:row>
      <xdr:rowOff>1093164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7667625"/>
          <a:ext cx="1362074" cy="988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13</xdr:row>
      <xdr:rowOff>76200</xdr:rowOff>
    </xdr:from>
    <xdr:to>
      <xdr:col>1</xdr:col>
      <xdr:colOff>1600199</xdr:colOff>
      <xdr:row>13</xdr:row>
      <xdr:rowOff>1038226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925050"/>
          <a:ext cx="1447799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85724</xdr:rowOff>
    </xdr:from>
    <xdr:to>
      <xdr:col>1</xdr:col>
      <xdr:colOff>1533525</xdr:colOff>
      <xdr:row>8</xdr:row>
      <xdr:rowOff>981075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9574"/>
          <a:ext cx="1181100" cy="89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114301</xdr:rowOff>
    </xdr:from>
    <xdr:to>
      <xdr:col>1</xdr:col>
      <xdr:colOff>1562100</xdr:colOff>
      <xdr:row>9</xdr:row>
      <xdr:rowOff>1019175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391151"/>
          <a:ext cx="1257300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17</xdr:row>
      <xdr:rowOff>123825</xdr:rowOff>
    </xdr:from>
    <xdr:to>
      <xdr:col>1</xdr:col>
      <xdr:colOff>1590675</xdr:colOff>
      <xdr:row>17</xdr:row>
      <xdr:rowOff>1076386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344900"/>
          <a:ext cx="1333500" cy="952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18</xdr:row>
      <xdr:rowOff>171450</xdr:rowOff>
    </xdr:from>
    <xdr:to>
      <xdr:col>1</xdr:col>
      <xdr:colOff>1590675</xdr:colOff>
      <xdr:row>18</xdr:row>
      <xdr:rowOff>1057275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240000"/>
          <a:ext cx="13716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19</xdr:row>
      <xdr:rowOff>152401</xdr:rowOff>
    </xdr:from>
    <xdr:to>
      <xdr:col>1</xdr:col>
      <xdr:colOff>1628774</xdr:colOff>
      <xdr:row>19</xdr:row>
      <xdr:rowOff>1076325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64276"/>
          <a:ext cx="1447799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20</xdr:row>
      <xdr:rowOff>123824</xdr:rowOff>
    </xdr:from>
    <xdr:to>
      <xdr:col>1</xdr:col>
      <xdr:colOff>1657350</xdr:colOff>
      <xdr:row>20</xdr:row>
      <xdr:rowOff>1057275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269074"/>
          <a:ext cx="1552575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21</xdr:row>
      <xdr:rowOff>66675</xdr:rowOff>
    </xdr:from>
    <xdr:to>
      <xdr:col>1</xdr:col>
      <xdr:colOff>1571625</xdr:colOff>
      <xdr:row>21</xdr:row>
      <xdr:rowOff>1104900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135350"/>
          <a:ext cx="143827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180153</xdr:colOff>
      <xdr:row>22</xdr:row>
      <xdr:rowOff>104775</xdr:rowOff>
    </xdr:from>
    <xdr:to>
      <xdr:col>1</xdr:col>
      <xdr:colOff>1538231</xdr:colOff>
      <xdr:row>22</xdr:row>
      <xdr:rowOff>1038225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28" y="17316450"/>
          <a:ext cx="135807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7</xdr:row>
      <xdr:rowOff>142875</xdr:rowOff>
    </xdr:from>
    <xdr:to>
      <xdr:col>1</xdr:col>
      <xdr:colOff>1571625</xdr:colOff>
      <xdr:row>7</xdr:row>
      <xdr:rowOff>1057274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33725"/>
          <a:ext cx="137160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24</xdr:row>
      <xdr:rowOff>47625</xdr:rowOff>
    </xdr:from>
    <xdr:to>
      <xdr:col>1</xdr:col>
      <xdr:colOff>1514475</xdr:colOff>
      <xdr:row>24</xdr:row>
      <xdr:rowOff>1114425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545300"/>
          <a:ext cx="1352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27</xdr:row>
      <xdr:rowOff>95250</xdr:rowOff>
    </xdr:from>
    <xdr:to>
      <xdr:col>1</xdr:col>
      <xdr:colOff>1552574</xdr:colOff>
      <xdr:row>27</xdr:row>
      <xdr:rowOff>1066800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3021925"/>
          <a:ext cx="129539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723900</xdr:colOff>
      <xdr:row>12</xdr:row>
      <xdr:rowOff>219076</xdr:rowOff>
    </xdr:from>
    <xdr:to>
      <xdr:col>1</xdr:col>
      <xdr:colOff>1087281</xdr:colOff>
      <xdr:row>12</xdr:row>
      <xdr:rowOff>942976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924926"/>
          <a:ext cx="363381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25</xdr:row>
      <xdr:rowOff>47625</xdr:rowOff>
    </xdr:from>
    <xdr:to>
      <xdr:col>1</xdr:col>
      <xdr:colOff>1257301</xdr:colOff>
      <xdr:row>25</xdr:row>
      <xdr:rowOff>1070253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20688300"/>
          <a:ext cx="800100" cy="1022628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542926</xdr:colOff>
      <xdr:row>23</xdr:row>
      <xdr:rowOff>38100</xdr:rowOff>
    </xdr:from>
    <xdr:to>
      <xdr:col>1</xdr:col>
      <xdr:colOff>1128714</xdr:colOff>
      <xdr:row>23</xdr:row>
      <xdr:rowOff>504825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18392775"/>
          <a:ext cx="58578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657226</xdr:colOff>
      <xdr:row>23</xdr:row>
      <xdr:rowOff>485775</xdr:rowOff>
    </xdr:from>
    <xdr:to>
      <xdr:col>1</xdr:col>
      <xdr:colOff>1085850</xdr:colOff>
      <xdr:row>23</xdr:row>
      <xdr:rowOff>866775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18840450"/>
          <a:ext cx="428624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704851</xdr:colOff>
      <xdr:row>23</xdr:row>
      <xdr:rowOff>866775</xdr:rowOff>
    </xdr:from>
    <xdr:to>
      <xdr:col>1</xdr:col>
      <xdr:colOff>1000125</xdr:colOff>
      <xdr:row>23</xdr:row>
      <xdr:rowOff>1116363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6" y="19221450"/>
          <a:ext cx="295274" cy="249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26</xdr:row>
      <xdr:rowOff>247651</xdr:rowOff>
    </xdr:from>
    <xdr:to>
      <xdr:col>1</xdr:col>
      <xdr:colOff>1285876</xdr:colOff>
      <xdr:row>26</xdr:row>
      <xdr:rowOff>902785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2031326"/>
          <a:ext cx="857250" cy="655134"/>
        </a:xfrm>
        <a:prstGeom prst="rect">
          <a:avLst/>
        </a:prstGeom>
      </xdr:spPr>
    </xdr:pic>
    <xdr:clientData/>
  </xdr:twoCellAnchor>
  <xdr:twoCellAnchor editAs="oneCell">
    <xdr:from>
      <xdr:col>1</xdr:col>
      <xdr:colOff>386798</xdr:colOff>
      <xdr:row>28</xdr:row>
      <xdr:rowOff>222389</xdr:rowOff>
    </xdr:from>
    <xdr:to>
      <xdr:col>1</xdr:col>
      <xdr:colOff>1251915</xdr:colOff>
      <xdr:row>28</xdr:row>
      <xdr:rowOff>932924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73" y="23987264"/>
          <a:ext cx="865117" cy="71053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29</xdr:row>
      <xdr:rowOff>238126</xdr:rowOff>
    </xdr:from>
    <xdr:to>
      <xdr:col>1</xdr:col>
      <xdr:colOff>1228311</xdr:colOff>
      <xdr:row>29</xdr:row>
      <xdr:rowOff>965972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5146001"/>
          <a:ext cx="799685" cy="727846"/>
        </a:xfrm>
        <a:prstGeom prst="rect">
          <a:avLst/>
        </a:prstGeom>
      </xdr:spPr>
    </xdr:pic>
    <xdr:clientData/>
  </xdr:twoCellAnchor>
  <xdr:twoCellAnchor editAs="oneCell">
    <xdr:from>
      <xdr:col>1</xdr:col>
      <xdr:colOff>278297</xdr:colOff>
      <xdr:row>30</xdr:row>
      <xdr:rowOff>690356</xdr:rowOff>
    </xdr:from>
    <xdr:to>
      <xdr:col>1</xdr:col>
      <xdr:colOff>1310724</xdr:colOff>
      <xdr:row>31</xdr:row>
      <xdr:rowOff>797939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472" y="26741231"/>
          <a:ext cx="1032427" cy="1250583"/>
        </a:xfrm>
        <a:prstGeom prst="rect">
          <a:avLst/>
        </a:prstGeom>
      </xdr:spPr>
    </xdr:pic>
    <xdr:clientData/>
  </xdr:twoCellAnchor>
  <xdr:twoCellAnchor editAs="oneCell">
    <xdr:from>
      <xdr:col>1</xdr:col>
      <xdr:colOff>224875</xdr:colOff>
      <xdr:row>32</xdr:row>
      <xdr:rowOff>85727</xdr:rowOff>
    </xdr:from>
    <xdr:to>
      <xdr:col>1</xdr:col>
      <xdr:colOff>1358349</xdr:colOff>
      <xdr:row>32</xdr:row>
      <xdr:rowOff>1057275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050" y="28422602"/>
          <a:ext cx="1133474" cy="9715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B8"/>
  <sheetViews>
    <sheetView tabSelected="1" zoomScaleNormal="100" workbookViewId="0">
      <selection activeCell="B2" sqref="B2"/>
    </sheetView>
  </sheetViews>
  <sheetFormatPr defaultRowHeight="15.75" x14ac:dyDescent="0.2"/>
  <cols>
    <col min="1" max="1" width="3" style="104" customWidth="1"/>
    <col min="2" max="2" width="125" style="104" bestFit="1" customWidth="1"/>
    <col min="3" max="16384" width="9.140625" style="104"/>
  </cols>
  <sheetData>
    <row r="2" spans="2:2" x14ac:dyDescent="0.2">
      <c r="B2" s="105" t="s">
        <v>115</v>
      </c>
    </row>
    <row r="3" spans="2:2" x14ac:dyDescent="0.2">
      <c r="B3" s="106" t="s">
        <v>114</v>
      </c>
    </row>
    <row r="4" spans="2:2" x14ac:dyDescent="0.2">
      <c r="B4" s="106" t="s">
        <v>116</v>
      </c>
    </row>
    <row r="5" spans="2:2" x14ac:dyDescent="0.2">
      <c r="B5" s="106" t="s">
        <v>117</v>
      </c>
    </row>
    <row r="6" spans="2:2" x14ac:dyDescent="0.2">
      <c r="B6" s="106" t="s">
        <v>118</v>
      </c>
    </row>
    <row r="7" spans="2:2" x14ac:dyDescent="0.2">
      <c r="B7" s="106" t="s">
        <v>141</v>
      </c>
    </row>
    <row r="8" spans="2:2" x14ac:dyDescent="0.2">
      <c r="B8" s="106" t="s">
        <v>119</v>
      </c>
    </row>
  </sheetData>
  <hyperlinks>
    <hyperlink ref="B3" location="'Система 4 в 1'!A1" display="ПРАЙС"/>
    <hyperlink ref="B4" location="'Подвесная в проем'!A1" display="РАСЧЕТ СТОИМОСТИ КОМПЛЕКТУЮЩИХ ДЛЯ ДВЕРИ/ЕЙ ПОДВЕСНОЙ СИСТЕМЫ В ПРОЕМ СОГЛАСНО КОМПЛЕКТНОСТИ"/>
    <hyperlink ref="B5" location="'Подвесная на стену'!A1" display="РАСЧЕТ СТОИМОСТИ КОМПЛЕКТУЮЩИХ ДЛЯ ДВЕРИ/ЕЙ ПОДВЕСНОЙ СИСТЕМЫ НА СТЕНУ СОГЛАСНО КОМПЛЕКТНОСТИ"/>
    <hyperlink ref="B6" location="Стационарная!A1" display="РАСЧЕТ СТОИМОСТИ КОМПЛЕКТУЮЩИХ ДЛЯ СТАЦИОНАРНОЙ ПЕРЕГОРОДКИ/ОК СОГЛАСНО КОМПЛЕКТНОСТИ"/>
    <hyperlink ref="B8" location="Распашная!A1" display="РАСЧЕТ СТОИМОСТИ КОМПЛЕКТУЮЩИХ ДЛЯ ДВЕРИ/ЕЙ РАСПАШНОЙ СИСТЕМЫ СОГЛАСНО КОМПЛЕКТНОСТИ"/>
    <hyperlink ref="B7" location="Складная!A1" display="Складная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9"/>
  <sheetViews>
    <sheetView view="pageBreakPreview" zoomScale="85" zoomScaleNormal="100" zoomScaleSheetLayoutView="85" workbookViewId="0">
      <selection activeCell="J30" sqref="J30"/>
    </sheetView>
  </sheetViews>
  <sheetFormatPr defaultColWidth="15.28515625" defaultRowHeight="15.75" x14ac:dyDescent="0.25"/>
  <cols>
    <col min="1" max="1" width="3.85546875" style="4" customWidth="1"/>
    <col min="2" max="2" width="26.42578125" style="1" customWidth="1"/>
    <col min="3" max="3" width="15" style="1" customWidth="1"/>
    <col min="4" max="4" width="13.5703125" style="1" bestFit="1" customWidth="1"/>
    <col min="5" max="5" width="29" style="1" customWidth="1"/>
    <col min="6" max="6" width="12.42578125" style="1" customWidth="1"/>
    <col min="7" max="7" width="9.85546875" style="2" customWidth="1"/>
    <col min="8" max="8" width="14.5703125" style="1" customWidth="1"/>
    <col min="9" max="9" width="15.85546875" style="7" customWidth="1"/>
    <col min="10" max="16384" width="15.28515625" style="1"/>
  </cols>
  <sheetData>
    <row r="1" spans="1:10" ht="30" x14ac:dyDescent="0.4">
      <c r="B1" s="189" t="s">
        <v>36</v>
      </c>
      <c r="C1" s="189"/>
      <c r="D1" s="189"/>
      <c r="E1" s="189"/>
      <c r="F1" s="189"/>
      <c r="G1" s="189"/>
      <c r="H1" s="189"/>
      <c r="I1" s="107"/>
    </row>
    <row r="2" spans="1:10" ht="30" x14ac:dyDescent="0.4">
      <c r="B2" s="189" t="s">
        <v>37</v>
      </c>
      <c r="C2" s="189"/>
      <c r="D2" s="189"/>
      <c r="E2" s="189"/>
      <c r="F2" s="189"/>
    </row>
    <row r="3" spans="1:10" ht="18" x14ac:dyDescent="0.25">
      <c r="B3" s="3"/>
      <c r="C3" s="3"/>
      <c r="D3" s="3"/>
      <c r="E3" s="3"/>
      <c r="F3" s="3"/>
      <c r="G3" s="3"/>
      <c r="H3" s="108" t="s">
        <v>120</v>
      </c>
    </row>
    <row r="4" spans="1:10" ht="8.25" customHeight="1" thickBot="1" x14ac:dyDescent="0.3">
      <c r="B4" s="3"/>
      <c r="C4" s="3"/>
      <c r="D4" s="3"/>
      <c r="E4" s="3"/>
      <c r="F4" s="3"/>
      <c r="G4" s="3"/>
      <c r="H4" s="3"/>
    </row>
    <row r="5" spans="1:10" ht="36" x14ac:dyDescent="0.2">
      <c r="A5" s="8"/>
      <c r="B5" s="190" t="s">
        <v>0</v>
      </c>
      <c r="C5" s="191"/>
      <c r="D5" s="191"/>
      <c r="E5" s="11" t="s">
        <v>1</v>
      </c>
      <c r="F5" s="11" t="s">
        <v>2</v>
      </c>
      <c r="G5" s="42" t="s">
        <v>3</v>
      </c>
      <c r="H5" s="12" t="s">
        <v>33</v>
      </c>
    </row>
    <row r="6" spans="1:10" ht="15" x14ac:dyDescent="0.2">
      <c r="A6" s="8"/>
      <c r="B6" s="186" t="s">
        <v>20</v>
      </c>
      <c r="C6" s="187"/>
      <c r="D6" s="187"/>
      <c r="E6" s="187"/>
      <c r="F6" s="187"/>
      <c r="G6" s="187"/>
      <c r="H6" s="188"/>
    </row>
    <row r="7" spans="1:10" ht="90" customHeight="1" thickBot="1" x14ac:dyDescent="0.25">
      <c r="A7" s="8"/>
      <c r="B7" s="13"/>
      <c r="C7" s="39" t="s">
        <v>38</v>
      </c>
      <c r="D7" s="41" t="s">
        <v>22</v>
      </c>
      <c r="E7" s="43" t="s">
        <v>24</v>
      </c>
      <c r="F7" s="47">
        <v>5.4</v>
      </c>
      <c r="G7" s="45" t="s">
        <v>4</v>
      </c>
      <c r="H7" s="14">
        <v>3413.12</v>
      </c>
      <c r="J7"/>
    </row>
    <row r="8" spans="1:10" ht="90" customHeight="1" thickBot="1" x14ac:dyDescent="0.25">
      <c r="B8" s="15"/>
      <c r="C8" s="37" t="s">
        <v>38</v>
      </c>
      <c r="D8" s="40" t="s">
        <v>23</v>
      </c>
      <c r="E8" s="44" t="s">
        <v>25</v>
      </c>
      <c r="F8" s="48">
        <v>5.4</v>
      </c>
      <c r="G8" s="46" t="s">
        <v>4</v>
      </c>
      <c r="H8" s="16">
        <v>3745.82</v>
      </c>
      <c r="J8"/>
    </row>
    <row r="9" spans="1:10" ht="90" customHeight="1" thickBot="1" x14ac:dyDescent="0.25">
      <c r="B9" s="15"/>
      <c r="C9" s="37" t="s">
        <v>39</v>
      </c>
      <c r="D9" s="40" t="s">
        <v>22</v>
      </c>
      <c r="E9" s="44" t="s">
        <v>24</v>
      </c>
      <c r="F9" s="48">
        <v>5</v>
      </c>
      <c r="G9" s="46" t="s">
        <v>4</v>
      </c>
      <c r="H9" s="16">
        <v>3668.65</v>
      </c>
      <c r="J9"/>
    </row>
    <row r="10" spans="1:10" ht="90" customHeight="1" thickBot="1" x14ac:dyDescent="0.25">
      <c r="B10" s="15"/>
      <c r="C10" s="37" t="s">
        <v>40</v>
      </c>
      <c r="D10" s="40" t="s">
        <v>41</v>
      </c>
      <c r="E10" s="44" t="s">
        <v>24</v>
      </c>
      <c r="F10" s="49">
        <v>5.0750000000000002</v>
      </c>
      <c r="G10" s="46" t="s">
        <v>4</v>
      </c>
      <c r="H10" s="16">
        <v>1095.1300000000001</v>
      </c>
      <c r="J10"/>
    </row>
    <row r="11" spans="1:10" ht="90" customHeight="1" thickBot="1" x14ac:dyDescent="0.25">
      <c r="B11" s="17"/>
      <c r="C11" s="37" t="s">
        <v>15</v>
      </c>
      <c r="D11" s="40" t="s">
        <v>22</v>
      </c>
      <c r="E11" s="44" t="s">
        <v>24</v>
      </c>
      <c r="F11" s="48">
        <v>5</v>
      </c>
      <c r="G11" s="46" t="s">
        <v>4</v>
      </c>
      <c r="H11" s="16">
        <v>2190.2399999999998</v>
      </c>
      <c r="J11"/>
    </row>
    <row r="12" spans="1:10" ht="90" customHeight="1" thickBot="1" x14ac:dyDescent="0.25">
      <c r="B12" s="15"/>
      <c r="C12" s="37" t="s">
        <v>16</v>
      </c>
      <c r="D12" s="40" t="s">
        <v>22</v>
      </c>
      <c r="E12" s="44" t="s">
        <v>24</v>
      </c>
      <c r="F12" s="48">
        <v>5</v>
      </c>
      <c r="G12" s="46" t="s">
        <v>4</v>
      </c>
      <c r="H12" s="16">
        <v>1697.45</v>
      </c>
      <c r="J12"/>
    </row>
    <row r="13" spans="1:10" ht="90" customHeight="1" thickBot="1" x14ac:dyDescent="0.25">
      <c r="B13" s="17"/>
      <c r="C13" s="37" t="s">
        <v>34</v>
      </c>
      <c r="D13" s="40" t="s">
        <v>22</v>
      </c>
      <c r="E13" s="44" t="s">
        <v>24</v>
      </c>
      <c r="F13" s="48">
        <v>5</v>
      </c>
      <c r="G13" s="46" t="s">
        <v>4</v>
      </c>
      <c r="H13" s="16">
        <v>839.6</v>
      </c>
      <c r="J13"/>
    </row>
    <row r="14" spans="1:10" ht="90" customHeight="1" thickBot="1" x14ac:dyDescent="0.25">
      <c r="B14" s="17"/>
      <c r="C14" s="37" t="s">
        <v>17</v>
      </c>
      <c r="D14" s="40" t="s">
        <v>22</v>
      </c>
      <c r="E14" s="44" t="s">
        <v>24</v>
      </c>
      <c r="F14" s="48">
        <v>5</v>
      </c>
      <c r="G14" s="46" t="s">
        <v>4</v>
      </c>
      <c r="H14" s="16">
        <v>2683.05</v>
      </c>
      <c r="J14"/>
    </row>
    <row r="15" spans="1:10" ht="3.75" customHeight="1" x14ac:dyDescent="0.2">
      <c r="B15" s="18"/>
      <c r="C15" s="19"/>
      <c r="D15" s="19"/>
      <c r="E15" s="20"/>
      <c r="F15" s="21"/>
      <c r="G15" s="22"/>
      <c r="H15" s="23"/>
    </row>
    <row r="16" spans="1:10" ht="4.5" customHeight="1" thickBot="1" x14ac:dyDescent="0.25">
      <c r="B16" s="24"/>
      <c r="C16" s="24"/>
      <c r="D16" s="24"/>
      <c r="E16" s="24"/>
      <c r="F16" s="24"/>
      <c r="G16" s="25"/>
      <c r="H16" s="24"/>
    </row>
    <row r="17" spans="1:9" thickBot="1" x14ac:dyDescent="0.25">
      <c r="B17" s="183" t="s">
        <v>21</v>
      </c>
      <c r="C17" s="184"/>
      <c r="D17" s="184"/>
      <c r="E17" s="184"/>
      <c r="F17" s="184"/>
      <c r="G17" s="184"/>
      <c r="H17" s="185"/>
    </row>
    <row r="18" spans="1:9" ht="90" customHeight="1" thickBot="1" x14ac:dyDescent="0.25">
      <c r="A18" s="5" t="s">
        <v>19</v>
      </c>
      <c r="B18" s="26" t="s">
        <v>19</v>
      </c>
      <c r="C18" s="61" t="s">
        <v>80</v>
      </c>
      <c r="D18" s="58" t="s">
        <v>27</v>
      </c>
      <c r="E18" s="50"/>
      <c r="F18" s="50"/>
      <c r="G18" s="54" t="s">
        <v>81</v>
      </c>
      <c r="H18" s="16">
        <v>1993.12</v>
      </c>
      <c r="I18" s="5" t="s">
        <v>19</v>
      </c>
    </row>
    <row r="19" spans="1:9" ht="90" customHeight="1" thickBot="1" x14ac:dyDescent="0.25">
      <c r="A19" s="5"/>
      <c r="B19" s="26"/>
      <c r="C19" s="61" t="s">
        <v>18</v>
      </c>
      <c r="D19" s="58" t="s">
        <v>26</v>
      </c>
      <c r="E19" s="50"/>
      <c r="F19" s="50"/>
      <c r="G19" s="55" t="s">
        <v>4</v>
      </c>
      <c r="H19" s="16">
        <v>195.29</v>
      </c>
      <c r="I19" s="5"/>
    </row>
    <row r="20" spans="1:9" ht="90" customHeight="1" thickBot="1" x14ac:dyDescent="0.25">
      <c r="A20" s="5"/>
      <c r="B20" s="27"/>
      <c r="C20" s="62" t="s">
        <v>82</v>
      </c>
      <c r="D20" s="59" t="s">
        <v>28</v>
      </c>
      <c r="E20" s="51"/>
      <c r="F20" s="51"/>
      <c r="G20" s="56" t="s">
        <v>81</v>
      </c>
      <c r="H20" s="28">
        <v>118.62</v>
      </c>
      <c r="I20" s="5"/>
    </row>
    <row r="21" spans="1:9" s="6" customFormat="1" ht="90" customHeight="1" thickBot="1" x14ac:dyDescent="0.25">
      <c r="B21" s="29"/>
      <c r="C21" s="61" t="s">
        <v>83</v>
      </c>
      <c r="D21" s="58" t="s">
        <v>29</v>
      </c>
      <c r="E21" s="52"/>
      <c r="F21" s="52"/>
      <c r="G21" s="55" t="s">
        <v>81</v>
      </c>
      <c r="H21" s="16">
        <v>262.83</v>
      </c>
    </row>
    <row r="22" spans="1:9" ht="90" customHeight="1" thickBot="1" x14ac:dyDescent="0.25">
      <c r="B22" s="30"/>
      <c r="C22" s="63" t="s">
        <v>84</v>
      </c>
      <c r="D22" s="60" t="s">
        <v>30</v>
      </c>
      <c r="E22" s="53"/>
      <c r="F22" s="57"/>
      <c r="G22" s="31" t="s">
        <v>81</v>
      </c>
      <c r="H22" s="14">
        <v>334.02</v>
      </c>
      <c r="I22" s="4"/>
    </row>
    <row r="23" spans="1:9" ht="90" customHeight="1" thickBot="1" x14ac:dyDescent="0.25">
      <c r="B23" s="32"/>
      <c r="C23" s="62" t="s">
        <v>85</v>
      </c>
      <c r="D23" s="64" t="s">
        <v>27</v>
      </c>
      <c r="E23" s="66"/>
      <c r="F23" s="68"/>
      <c r="G23" s="33" t="s">
        <v>81</v>
      </c>
      <c r="H23" s="16">
        <v>2737.81</v>
      </c>
      <c r="I23" s="4"/>
    </row>
    <row r="24" spans="1:9" s="10" customFormat="1" ht="90" customHeight="1" thickBot="1" x14ac:dyDescent="0.3">
      <c r="A24" s="9"/>
      <c r="B24" s="34"/>
      <c r="C24" s="61" t="s">
        <v>86</v>
      </c>
      <c r="D24" s="65" t="s">
        <v>30</v>
      </c>
      <c r="E24" s="66"/>
      <c r="F24" s="69"/>
      <c r="G24" s="35" t="s">
        <v>81</v>
      </c>
      <c r="H24" s="16">
        <v>147.84</v>
      </c>
      <c r="I24" s="9"/>
    </row>
    <row r="25" spans="1:9" ht="90" customHeight="1" thickBot="1" x14ac:dyDescent="0.25">
      <c r="B25" s="36"/>
      <c r="C25" s="37" t="s">
        <v>87</v>
      </c>
      <c r="D25" s="40" t="s">
        <v>29</v>
      </c>
      <c r="E25" s="67"/>
      <c r="F25" s="70"/>
      <c r="G25" s="35" t="s">
        <v>81</v>
      </c>
      <c r="H25" s="16">
        <v>511.06</v>
      </c>
      <c r="I25" s="4"/>
    </row>
    <row r="26" spans="1:9" ht="90" customHeight="1" thickBot="1" x14ac:dyDescent="0.25">
      <c r="B26" s="36"/>
      <c r="C26" s="37" t="s">
        <v>35</v>
      </c>
      <c r="D26" s="40" t="s">
        <v>26</v>
      </c>
      <c r="E26" s="67"/>
      <c r="F26" s="70"/>
      <c r="G26" s="35" t="s">
        <v>4</v>
      </c>
      <c r="H26" s="16">
        <v>124.12</v>
      </c>
      <c r="I26" s="4"/>
    </row>
    <row r="27" spans="1:9" ht="90" customHeight="1" thickBot="1" x14ac:dyDescent="0.25">
      <c r="B27" s="36"/>
      <c r="C27" s="37" t="s">
        <v>88</v>
      </c>
      <c r="D27" s="40" t="s">
        <v>28</v>
      </c>
      <c r="E27" s="67"/>
      <c r="F27" s="70"/>
      <c r="G27" s="35" t="s">
        <v>89</v>
      </c>
      <c r="H27" s="16">
        <v>58.41</v>
      </c>
      <c r="I27" s="4"/>
    </row>
    <row r="28" spans="1:9" ht="90" customHeight="1" thickBot="1" x14ac:dyDescent="0.25">
      <c r="B28" s="36"/>
      <c r="C28" s="37" t="s">
        <v>90</v>
      </c>
      <c r="D28" s="40" t="s">
        <v>31</v>
      </c>
      <c r="E28" s="67"/>
      <c r="F28" s="70"/>
      <c r="G28" s="35" t="s">
        <v>81</v>
      </c>
      <c r="H28" s="16">
        <v>2175.64</v>
      </c>
      <c r="I28" s="4"/>
    </row>
    <row r="29" spans="1:9" ht="90" customHeight="1" thickBot="1" x14ac:dyDescent="0.25">
      <c r="B29" s="36"/>
      <c r="C29" s="37" t="s">
        <v>135</v>
      </c>
      <c r="D29" s="40" t="s">
        <v>136</v>
      </c>
      <c r="E29" s="67"/>
      <c r="F29" s="70"/>
      <c r="G29" s="35" t="s">
        <v>4</v>
      </c>
      <c r="H29" s="28">
        <v>468.88</v>
      </c>
      <c r="I29" s="4"/>
    </row>
    <row r="30" spans="1:9" ht="90" customHeight="1" thickBot="1" x14ac:dyDescent="0.25">
      <c r="B30" s="36"/>
      <c r="C30" s="37" t="s">
        <v>137</v>
      </c>
      <c r="D30" s="40" t="s">
        <v>136</v>
      </c>
      <c r="E30" s="67"/>
      <c r="F30" s="70"/>
      <c r="G30" s="35" t="s">
        <v>4</v>
      </c>
      <c r="H30" s="28">
        <v>448.76</v>
      </c>
      <c r="I30" s="4"/>
    </row>
    <row r="31" spans="1:9" ht="90" customHeight="1" thickBot="1" x14ac:dyDescent="0.25">
      <c r="B31" s="193"/>
      <c r="C31" s="37" t="s">
        <v>138</v>
      </c>
      <c r="D31" s="40" t="s">
        <v>136</v>
      </c>
      <c r="E31" s="67"/>
      <c r="F31" s="70"/>
      <c r="G31" s="35" t="s">
        <v>4</v>
      </c>
      <c r="H31" s="28">
        <v>305.45999999999998</v>
      </c>
      <c r="I31" s="4"/>
    </row>
    <row r="32" spans="1:9" ht="90" customHeight="1" thickBot="1" x14ac:dyDescent="0.25">
      <c r="B32" s="194"/>
      <c r="C32" s="37" t="s">
        <v>139</v>
      </c>
      <c r="D32" s="40" t="s">
        <v>136</v>
      </c>
      <c r="E32" s="67"/>
      <c r="F32" s="70"/>
      <c r="G32" s="35" t="s">
        <v>4</v>
      </c>
      <c r="H32" s="28">
        <v>305.45999999999998</v>
      </c>
      <c r="I32" s="4"/>
    </row>
    <row r="33" spans="2:8" ht="88.5" customHeight="1" thickBot="1" x14ac:dyDescent="0.25">
      <c r="B33" s="36"/>
      <c r="C33" s="37" t="s">
        <v>140</v>
      </c>
      <c r="D33" s="40" t="s">
        <v>136</v>
      </c>
      <c r="E33" s="67"/>
      <c r="F33" s="70"/>
      <c r="G33" s="35" t="s">
        <v>4</v>
      </c>
      <c r="H33" s="16">
        <v>354.49</v>
      </c>
    </row>
    <row r="34" spans="2:8" ht="15" customHeight="1" x14ac:dyDescent="0.2">
      <c r="B34" s="192" t="s">
        <v>14</v>
      </c>
      <c r="C34" s="192"/>
      <c r="D34" s="192"/>
      <c r="E34" s="192"/>
      <c r="F34" s="192"/>
      <c r="G34" s="192"/>
      <c r="H34" s="192"/>
    </row>
    <row r="35" spans="2:8" ht="15" x14ac:dyDescent="0.2">
      <c r="B35" s="160" t="s">
        <v>32</v>
      </c>
      <c r="C35" s="160"/>
      <c r="D35" s="160"/>
      <c r="E35" s="160"/>
      <c r="F35" s="160"/>
      <c r="G35" s="160"/>
      <c r="H35" s="160"/>
    </row>
    <row r="36" spans="2:8" thickBot="1" x14ac:dyDescent="0.25">
      <c r="B36" s="38"/>
      <c r="C36" s="38"/>
      <c r="D36" s="38"/>
      <c r="E36" s="38"/>
      <c r="F36" s="38"/>
      <c r="G36" s="38"/>
      <c r="H36" s="38"/>
    </row>
    <row r="37" spans="2:8" thickBot="1" x14ac:dyDescent="0.25">
      <c r="B37" s="176" t="s">
        <v>6</v>
      </c>
      <c r="C37" s="182"/>
      <c r="D37" s="182"/>
      <c r="E37" s="182"/>
      <c r="F37" s="182"/>
      <c r="G37" s="182"/>
      <c r="H37" s="177"/>
    </row>
    <row r="38" spans="2:8" thickBot="1" x14ac:dyDescent="0.25">
      <c r="B38" s="161" t="s">
        <v>5</v>
      </c>
      <c r="C38" s="162"/>
      <c r="D38" s="162"/>
      <c r="E38" s="162"/>
      <c r="F38" s="163"/>
      <c r="G38" s="176" t="s">
        <v>7</v>
      </c>
      <c r="H38" s="177"/>
    </row>
    <row r="39" spans="2:8" ht="15" x14ac:dyDescent="0.2">
      <c r="B39" s="171" t="s">
        <v>12</v>
      </c>
      <c r="C39" s="172"/>
      <c r="D39" s="172"/>
      <c r="E39" s="172"/>
      <c r="F39" s="173"/>
      <c r="G39" s="178">
        <v>0.05</v>
      </c>
      <c r="H39" s="179"/>
    </row>
    <row r="40" spans="2:8" ht="15" x14ac:dyDescent="0.2">
      <c r="B40" s="165" t="s">
        <v>11</v>
      </c>
      <c r="C40" s="166"/>
      <c r="D40" s="166"/>
      <c r="E40" s="166"/>
      <c r="F40" s="167"/>
      <c r="G40" s="180">
        <v>7.0000000000000007E-2</v>
      </c>
      <c r="H40" s="181"/>
    </row>
    <row r="41" spans="2:8" ht="15" x14ac:dyDescent="0.2">
      <c r="B41" s="165" t="s">
        <v>10</v>
      </c>
      <c r="C41" s="166"/>
      <c r="D41" s="166"/>
      <c r="E41" s="166"/>
      <c r="F41" s="167"/>
      <c r="G41" s="180">
        <v>0.1</v>
      </c>
      <c r="H41" s="181"/>
    </row>
    <row r="42" spans="2:8" thickBot="1" x14ac:dyDescent="0.25">
      <c r="B42" s="168" t="s">
        <v>8</v>
      </c>
      <c r="C42" s="169"/>
      <c r="D42" s="169"/>
      <c r="E42" s="169"/>
      <c r="F42" s="170"/>
      <c r="G42" s="174" t="s">
        <v>9</v>
      </c>
      <c r="H42" s="175"/>
    </row>
    <row r="43" spans="2:8" ht="15" x14ac:dyDescent="0.2">
      <c r="B43" s="164" t="s">
        <v>13</v>
      </c>
      <c r="C43" s="164"/>
      <c r="D43" s="164"/>
      <c r="E43" s="164"/>
      <c r="F43" s="164"/>
      <c r="G43" s="164"/>
      <c r="H43" s="164"/>
    </row>
    <row r="57" spans="7:7" ht="15" x14ac:dyDescent="0.2">
      <c r="G57" s="1"/>
    </row>
    <row r="59" spans="7:7" ht="15" x14ac:dyDescent="0.2">
      <c r="G59" s="1"/>
    </row>
  </sheetData>
  <mergeCells count="20">
    <mergeCell ref="B17:H17"/>
    <mergeCell ref="B6:H6"/>
    <mergeCell ref="B1:H1"/>
    <mergeCell ref="B5:D5"/>
    <mergeCell ref="B34:H34"/>
    <mergeCell ref="B2:F2"/>
    <mergeCell ref="B31:B32"/>
    <mergeCell ref="B35:H35"/>
    <mergeCell ref="B38:F38"/>
    <mergeCell ref="B43:H43"/>
    <mergeCell ref="B40:F40"/>
    <mergeCell ref="B41:F41"/>
    <mergeCell ref="B42:F42"/>
    <mergeCell ref="B39:F39"/>
    <mergeCell ref="G42:H42"/>
    <mergeCell ref="G38:H38"/>
    <mergeCell ref="G39:H39"/>
    <mergeCell ref="G40:H40"/>
    <mergeCell ref="G41:H41"/>
    <mergeCell ref="B37:H37"/>
  </mergeCells>
  <hyperlinks>
    <hyperlink ref="H3" location="Оглавление!A1" display="Оглавление!A1"/>
  </hyperlinks>
  <pageMargins left="0.62992125984251968" right="0.62992125984251968" top="0.35433070866141736" bottom="0.15748031496062992" header="0.31496062992125984" footer="0.31496062992125984"/>
  <pageSetup paperSize="9" scale="53" fitToHeight="0" orientation="portrait" r:id="rId1"/>
  <rowBreaks count="1" manualBreakCount="1">
    <brk id="15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130" zoomScaleNormal="130" workbookViewId="0">
      <selection activeCell="I28" sqref="I28"/>
    </sheetView>
  </sheetViews>
  <sheetFormatPr defaultRowHeight="12.75" x14ac:dyDescent="0.2"/>
  <cols>
    <col min="1" max="1" width="41.5703125" style="88" bestFit="1" customWidth="1"/>
    <col min="2" max="2" width="10.5703125" style="88" bestFit="1" customWidth="1"/>
    <col min="3" max="3" width="7.28515625" style="88" bestFit="1" customWidth="1"/>
    <col min="4" max="4" width="19.85546875" style="88" bestFit="1" customWidth="1"/>
    <col min="5" max="5" width="11.42578125" style="88" bestFit="1" customWidth="1"/>
    <col min="6" max="6" width="14.85546875" style="88" customWidth="1"/>
    <col min="7" max="7" width="14.5703125" style="88" customWidth="1"/>
    <col min="8" max="8" width="9.7109375" style="88" bestFit="1" customWidth="1"/>
    <col min="9" max="16384" width="9.140625" style="88"/>
  </cols>
  <sheetData>
    <row r="1" spans="1:11" ht="15.75" x14ac:dyDescent="0.2">
      <c r="A1" s="103" t="s">
        <v>112</v>
      </c>
      <c r="B1" s="73">
        <v>3</v>
      </c>
      <c r="D1" s="109" t="s">
        <v>121</v>
      </c>
      <c r="E1" s="110" t="s">
        <v>24</v>
      </c>
      <c r="G1" s="108" t="s">
        <v>120</v>
      </c>
    </row>
    <row r="2" spans="1:11" ht="3.75" customHeight="1" x14ac:dyDescent="0.2"/>
    <row r="3" spans="1:11" x14ac:dyDescent="0.2">
      <c r="A3" s="87" t="s">
        <v>42</v>
      </c>
      <c r="B3" s="71">
        <v>0.93</v>
      </c>
    </row>
    <row r="4" spans="1:11" x14ac:dyDescent="0.2">
      <c r="A4" s="87" t="s">
        <v>43</v>
      </c>
      <c r="B4" s="71">
        <v>2.9</v>
      </c>
    </row>
    <row r="5" spans="1:11" x14ac:dyDescent="0.2">
      <c r="A5" s="87" t="s">
        <v>44</v>
      </c>
      <c r="B5" s="72">
        <v>2.8</v>
      </c>
    </row>
    <row r="6" spans="1:11" x14ac:dyDescent="0.2">
      <c r="A6" s="87" t="s">
        <v>45</v>
      </c>
      <c r="B6" s="72">
        <v>2.8</v>
      </c>
    </row>
    <row r="7" spans="1:11" ht="4.5" customHeight="1" x14ac:dyDescent="0.2"/>
    <row r="8" spans="1:11" ht="15.75" x14ac:dyDescent="0.2">
      <c r="A8" s="199" t="s">
        <v>149</v>
      </c>
      <c r="B8" s="199"/>
      <c r="C8" s="199"/>
      <c r="D8" s="199"/>
      <c r="E8" s="199"/>
      <c r="F8" s="199"/>
      <c r="G8" s="199"/>
    </row>
    <row r="9" spans="1:11" ht="15.75" x14ac:dyDescent="0.2">
      <c r="A9" s="200" t="s">
        <v>46</v>
      </c>
      <c r="B9" s="200"/>
      <c r="C9" s="200"/>
      <c r="D9" s="200"/>
      <c r="E9" s="200"/>
      <c r="F9" s="198" t="s">
        <v>77</v>
      </c>
      <c r="G9" s="198"/>
    </row>
    <row r="10" spans="1:11" x14ac:dyDescent="0.2">
      <c r="A10" s="74" t="s">
        <v>47</v>
      </c>
      <c r="B10" s="74" t="s">
        <v>48</v>
      </c>
      <c r="C10" s="74" t="s">
        <v>49</v>
      </c>
      <c r="D10" s="74" t="s">
        <v>50</v>
      </c>
      <c r="E10" s="86" t="s">
        <v>51</v>
      </c>
      <c r="F10" s="74" t="s">
        <v>78</v>
      </c>
      <c r="G10" s="74" t="s">
        <v>79</v>
      </c>
    </row>
    <row r="11" spans="1:11" x14ac:dyDescent="0.2">
      <c r="A11" s="89" t="s">
        <v>52</v>
      </c>
      <c r="B11" s="75" t="s">
        <v>53</v>
      </c>
      <c r="C11" s="76">
        <v>5</v>
      </c>
      <c r="D11" s="77">
        <f>B5/C11</f>
        <v>0.55999999999999994</v>
      </c>
      <c r="E11" s="90">
        <f t="shared" ref="E11:E16" si="0">$B$1*D11</f>
        <v>1.6799999999999997</v>
      </c>
      <c r="F11" s="91">
        <f>'Система 4 в 1'!H9</f>
        <v>3668.65</v>
      </c>
      <c r="G11" s="91">
        <f t="shared" ref="G11:G16" si="1">F11*E11</f>
        <v>6163.3319999999994</v>
      </c>
    </row>
    <row r="12" spans="1:11" x14ac:dyDescent="0.2">
      <c r="A12" s="89" t="s">
        <v>54</v>
      </c>
      <c r="B12" s="75" t="s">
        <v>55</v>
      </c>
      <c r="C12" s="76">
        <v>5.0750000000000002</v>
      </c>
      <c r="D12" s="77">
        <f>B6/C12</f>
        <v>0.55172413793103448</v>
      </c>
      <c r="E12" s="90">
        <f t="shared" si="0"/>
        <v>1.6551724137931034</v>
      </c>
      <c r="F12" s="91">
        <f>'Система 4 в 1'!H10</f>
        <v>1095.1300000000001</v>
      </c>
      <c r="G12" s="91">
        <f t="shared" si="1"/>
        <v>1812.6289655172416</v>
      </c>
    </row>
    <row r="13" spans="1:11" x14ac:dyDescent="0.2">
      <c r="A13" s="89" t="s">
        <v>56</v>
      </c>
      <c r="B13" s="75" t="s">
        <v>57</v>
      </c>
      <c r="C13" s="76">
        <v>5.4</v>
      </c>
      <c r="D13" s="77">
        <f>ROUNDUP(B4*2/C13,0)</f>
        <v>2</v>
      </c>
      <c r="E13" s="90">
        <f t="shared" si="0"/>
        <v>6</v>
      </c>
      <c r="F13" s="91">
        <f>IF(E1="хром матовый",'Система 4 в 1'!H7,'Система 4 в 1'!H8)</f>
        <v>3413.12</v>
      </c>
      <c r="G13" s="91">
        <f t="shared" si="1"/>
        <v>20478.72</v>
      </c>
      <c r="K13" s="159"/>
    </row>
    <row r="14" spans="1:11" x14ac:dyDescent="0.2">
      <c r="A14" s="89" t="s">
        <v>58</v>
      </c>
      <c r="B14" s="75" t="s">
        <v>59</v>
      </c>
      <c r="C14" s="76">
        <v>5</v>
      </c>
      <c r="D14" s="77">
        <f>B3/C14</f>
        <v>0.186</v>
      </c>
      <c r="E14" s="90">
        <f t="shared" si="0"/>
        <v>0.55800000000000005</v>
      </c>
      <c r="F14" s="91">
        <f>'Система 4 в 1'!H11</f>
        <v>2190.2399999999998</v>
      </c>
      <c r="G14" s="91">
        <f t="shared" si="1"/>
        <v>1222.15392</v>
      </c>
    </row>
    <row r="15" spans="1:11" x14ac:dyDescent="0.2">
      <c r="A15" s="89" t="s">
        <v>60</v>
      </c>
      <c r="B15" s="75" t="s">
        <v>61</v>
      </c>
      <c r="C15" s="76">
        <v>5</v>
      </c>
      <c r="D15" s="77">
        <f>B3/C15</f>
        <v>0.186</v>
      </c>
      <c r="E15" s="90">
        <f t="shared" si="0"/>
        <v>0.55800000000000005</v>
      </c>
      <c r="F15" s="91">
        <f>'Система 4 в 1'!H12</f>
        <v>1697.45</v>
      </c>
      <c r="G15" s="91">
        <f t="shared" si="1"/>
        <v>947.17710000000011</v>
      </c>
    </row>
    <row r="16" spans="1:11" x14ac:dyDescent="0.2">
      <c r="A16" s="89" t="s">
        <v>62</v>
      </c>
      <c r="B16" s="75" t="s">
        <v>63</v>
      </c>
      <c r="C16" s="76">
        <v>5</v>
      </c>
      <c r="D16" s="77">
        <f>B3/C16</f>
        <v>0.186</v>
      </c>
      <c r="E16" s="90">
        <f t="shared" si="0"/>
        <v>0.55800000000000005</v>
      </c>
      <c r="F16" s="91">
        <f>'Система 4 в 1'!H14</f>
        <v>2683.05</v>
      </c>
      <c r="G16" s="91">
        <f t="shared" si="1"/>
        <v>1497.1419000000003</v>
      </c>
    </row>
    <row r="17" spans="1:8" ht="15.75" x14ac:dyDescent="0.25">
      <c r="A17" s="92"/>
      <c r="B17" s="92"/>
      <c r="C17" s="92"/>
      <c r="D17" s="92"/>
      <c r="E17" s="92"/>
      <c r="G17" s="93">
        <f>SUM(G11:G16)</f>
        <v>32121.15388551724</v>
      </c>
      <c r="H17" s="156">
        <f>G17/F32</f>
        <v>0.96356377464195764</v>
      </c>
    </row>
    <row r="18" spans="1:8" ht="4.5" customHeight="1" x14ac:dyDescent="0.2">
      <c r="A18" s="92"/>
      <c r="B18" s="92"/>
      <c r="C18" s="92"/>
      <c r="D18" s="92"/>
      <c r="E18" s="92"/>
      <c r="F18" s="92"/>
      <c r="G18" s="92"/>
    </row>
    <row r="19" spans="1:8" ht="15.75" x14ac:dyDescent="0.2">
      <c r="A19" s="196" t="s">
        <v>64</v>
      </c>
      <c r="B19" s="197"/>
      <c r="C19" s="197"/>
      <c r="D19" s="197"/>
      <c r="E19" s="198" t="s">
        <v>77</v>
      </c>
      <c r="F19" s="198"/>
      <c r="G19" s="92"/>
    </row>
    <row r="20" spans="1:8" x14ac:dyDescent="0.2">
      <c r="A20" s="74" t="s">
        <v>47</v>
      </c>
      <c r="B20" s="74" t="s">
        <v>48</v>
      </c>
      <c r="C20" s="74" t="s">
        <v>65</v>
      </c>
      <c r="D20" s="74" t="s">
        <v>66</v>
      </c>
      <c r="E20" s="74" t="s">
        <v>91</v>
      </c>
      <c r="F20" s="74" t="s">
        <v>79</v>
      </c>
      <c r="G20" s="92"/>
    </row>
    <row r="21" spans="1:8" x14ac:dyDescent="0.2">
      <c r="A21" s="89" t="s">
        <v>67</v>
      </c>
      <c r="B21" s="78" t="s">
        <v>68</v>
      </c>
      <c r="C21" s="79">
        <v>1</v>
      </c>
      <c r="D21" s="80">
        <f t="shared" ref="D21:D27" si="2">C21*$B$1</f>
        <v>3</v>
      </c>
      <c r="E21" s="91">
        <f>'Система 4 в 1'!H18</f>
        <v>1993.12</v>
      </c>
      <c r="F21" s="94">
        <f>E21*D21</f>
        <v>5979.36</v>
      </c>
      <c r="G21" s="92"/>
    </row>
    <row r="22" spans="1:8" x14ac:dyDescent="0.2">
      <c r="A22" s="89" t="s">
        <v>69</v>
      </c>
      <c r="B22" s="78" t="s">
        <v>70</v>
      </c>
      <c r="C22" s="79">
        <v>1</v>
      </c>
      <c r="D22" s="80">
        <f t="shared" si="2"/>
        <v>3</v>
      </c>
      <c r="E22" s="91">
        <f>'Система 4 в 1'!H20</f>
        <v>118.62</v>
      </c>
      <c r="F22" s="94">
        <f t="shared" ref="F22:F27" si="3">E22*D22</f>
        <v>355.86</v>
      </c>
      <c r="G22" s="92"/>
    </row>
    <row r="23" spans="1:8" x14ac:dyDescent="0.2">
      <c r="A23" s="89" t="s">
        <v>71</v>
      </c>
      <c r="B23" s="78" t="s">
        <v>72</v>
      </c>
      <c r="C23" s="79">
        <v>1</v>
      </c>
      <c r="D23" s="80">
        <f t="shared" si="2"/>
        <v>3</v>
      </c>
      <c r="E23" s="91">
        <f>'Система 4 в 1'!H22</f>
        <v>334.02</v>
      </c>
      <c r="F23" s="94">
        <f t="shared" si="3"/>
        <v>1002.06</v>
      </c>
      <c r="G23" s="92"/>
    </row>
    <row r="24" spans="1:8" x14ac:dyDescent="0.2">
      <c r="A24" s="89" t="s">
        <v>73</v>
      </c>
      <c r="B24" s="89"/>
      <c r="C24" s="81">
        <f>3*2</f>
        <v>6</v>
      </c>
      <c r="D24" s="82">
        <f t="shared" si="2"/>
        <v>18</v>
      </c>
      <c r="E24" s="91">
        <v>3.54</v>
      </c>
      <c r="F24" s="94">
        <f t="shared" si="3"/>
        <v>63.72</v>
      </c>
      <c r="G24" s="92"/>
    </row>
    <row r="25" spans="1:8" x14ac:dyDescent="0.2">
      <c r="A25" s="89" t="s">
        <v>74</v>
      </c>
      <c r="B25" s="89"/>
      <c r="C25" s="81">
        <f>C24</f>
        <v>6</v>
      </c>
      <c r="D25" s="82">
        <f t="shared" si="2"/>
        <v>18</v>
      </c>
      <c r="E25" s="91">
        <v>7.09</v>
      </c>
      <c r="F25" s="94">
        <f t="shared" si="3"/>
        <v>127.62</v>
      </c>
      <c r="G25" s="92"/>
    </row>
    <row r="26" spans="1:8" ht="15" x14ac:dyDescent="0.2">
      <c r="A26" s="83" t="s">
        <v>75</v>
      </c>
      <c r="B26" s="83"/>
      <c r="C26" s="84">
        <f>B3*6</f>
        <v>5.58</v>
      </c>
      <c r="D26" s="85">
        <f t="shared" si="2"/>
        <v>16.740000000000002</v>
      </c>
      <c r="E26" s="91">
        <v>18.88</v>
      </c>
      <c r="F26" s="94">
        <f t="shared" si="3"/>
        <v>316.05119999999999</v>
      </c>
      <c r="G26" s="92"/>
    </row>
    <row r="27" spans="1:8" ht="15" x14ac:dyDescent="0.2">
      <c r="A27" s="83" t="s">
        <v>76</v>
      </c>
      <c r="B27" s="83"/>
      <c r="C27" s="84">
        <f>B4-0.075/2</f>
        <v>2.8624999999999998</v>
      </c>
      <c r="D27" s="85">
        <f t="shared" si="2"/>
        <v>8.5874999999999986</v>
      </c>
      <c r="E27" s="91">
        <v>23.03</v>
      </c>
      <c r="F27" s="94">
        <f t="shared" si="3"/>
        <v>197.77012499999998</v>
      </c>
      <c r="G27" s="92"/>
    </row>
    <row r="28" spans="1:8" ht="15.75" x14ac:dyDescent="0.25">
      <c r="A28" s="92"/>
      <c r="B28" s="92"/>
      <c r="C28" s="92"/>
      <c r="D28" s="92"/>
      <c r="F28" s="93">
        <f>SUM(F21:F27)</f>
        <v>8042.4413249999989</v>
      </c>
      <c r="G28" s="155">
        <f>F28/F32</f>
        <v>0.2412555024664762</v>
      </c>
    </row>
    <row r="29" spans="1:8" ht="7.5" customHeight="1" x14ac:dyDescent="0.2">
      <c r="A29" s="92"/>
      <c r="B29" s="92"/>
      <c r="C29" s="92"/>
      <c r="D29" s="92"/>
      <c r="F29" s="92"/>
      <c r="G29" s="92"/>
    </row>
    <row r="30" spans="1:8" x14ac:dyDescent="0.2">
      <c r="F30" s="98" t="s">
        <v>96</v>
      </c>
    </row>
    <row r="31" spans="1:8" ht="15.75" customHeight="1" x14ac:dyDescent="0.2">
      <c r="A31" s="195" t="s">
        <v>148</v>
      </c>
      <c r="B31" s="195"/>
      <c r="C31" s="195"/>
      <c r="D31" s="195"/>
      <c r="E31" s="195"/>
      <c r="F31" s="99">
        <v>0.17</v>
      </c>
      <c r="G31" s="157" t="s">
        <v>153</v>
      </c>
    </row>
    <row r="32" spans="1:8" ht="12.75" customHeight="1" x14ac:dyDescent="0.2">
      <c r="A32" s="195"/>
      <c r="B32" s="195"/>
      <c r="C32" s="195"/>
      <c r="D32" s="195"/>
      <c r="E32" s="195"/>
      <c r="F32" s="96">
        <f>(G17+F28)-(G17+F28)*F31</f>
        <v>33335.784024729306</v>
      </c>
      <c r="G32" s="158">
        <f>F32+F32/100*67</f>
        <v>55670.759321297941</v>
      </c>
      <c r="H32" s="111"/>
    </row>
  </sheetData>
  <mergeCells count="6">
    <mergeCell ref="A31:E32"/>
    <mergeCell ref="A19:D19"/>
    <mergeCell ref="F9:G9"/>
    <mergeCell ref="E19:F19"/>
    <mergeCell ref="A8:G8"/>
    <mergeCell ref="A9:E9"/>
  </mergeCells>
  <dataValidations count="1">
    <dataValidation type="list" allowBlank="1" showInputMessage="1" showErrorMessage="1" sqref="E1">
      <formula1>цвет</formula1>
    </dataValidation>
  </dataValidations>
  <hyperlinks>
    <hyperlink ref="G1" location="Оглавление!A1" display="Оглавление!A1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zoomScale="130" zoomScaleNormal="130" workbookViewId="0">
      <selection activeCell="D14" sqref="D14"/>
    </sheetView>
  </sheetViews>
  <sheetFormatPr defaultRowHeight="12.75" x14ac:dyDescent="0.2"/>
  <cols>
    <col min="1" max="1" width="44" style="92" bestFit="1" customWidth="1"/>
    <col min="2" max="2" width="9.5703125" style="92" bestFit="1" customWidth="1"/>
    <col min="3" max="3" width="7.28515625" style="92" bestFit="1" customWidth="1"/>
    <col min="4" max="4" width="19.85546875" style="92" bestFit="1" customWidth="1"/>
    <col min="5" max="5" width="10.5703125" style="92" bestFit="1" customWidth="1"/>
    <col min="6" max="6" width="14.5703125" style="92" customWidth="1"/>
    <col min="7" max="7" width="14.42578125" style="92" customWidth="1"/>
    <col min="8" max="16384" width="9.140625" style="92"/>
  </cols>
  <sheetData>
    <row r="1" spans="1:7" ht="15.75" x14ac:dyDescent="0.2">
      <c r="A1" s="103" t="s">
        <v>112</v>
      </c>
      <c r="B1" s="73">
        <v>3</v>
      </c>
      <c r="D1" s="109" t="s">
        <v>121</v>
      </c>
      <c r="E1" s="110" t="s">
        <v>24</v>
      </c>
      <c r="G1" s="108" t="s">
        <v>120</v>
      </c>
    </row>
    <row r="2" spans="1:7" ht="4.5" customHeight="1" x14ac:dyDescent="0.2"/>
    <row r="3" spans="1:7" x14ac:dyDescent="0.2">
      <c r="A3" s="87" t="s">
        <v>42</v>
      </c>
      <c r="B3" s="71">
        <v>0.93300000000000005</v>
      </c>
    </row>
    <row r="4" spans="1:7" x14ac:dyDescent="0.2">
      <c r="A4" s="87" t="s">
        <v>43</v>
      </c>
      <c r="B4" s="71">
        <v>2.9</v>
      </c>
    </row>
    <row r="5" spans="1:7" x14ac:dyDescent="0.2">
      <c r="A5" s="87" t="s">
        <v>44</v>
      </c>
      <c r="B5" s="72">
        <f>B3*2</f>
        <v>1.8660000000000001</v>
      </c>
    </row>
    <row r="6" spans="1:7" x14ac:dyDescent="0.2">
      <c r="A6" s="87" t="s">
        <v>45</v>
      </c>
      <c r="B6" s="72">
        <f>B5+0.075/2</f>
        <v>1.9035000000000002</v>
      </c>
    </row>
    <row r="7" spans="1:7" ht="4.5" customHeight="1" x14ac:dyDescent="0.2">
      <c r="A7" s="87"/>
    </row>
    <row r="8" spans="1:7" ht="15.75" x14ac:dyDescent="0.2">
      <c r="A8" s="199" t="s">
        <v>146</v>
      </c>
      <c r="B8" s="199"/>
      <c r="C8" s="199"/>
      <c r="D8" s="199"/>
      <c r="E8" s="199"/>
      <c r="F8" s="199"/>
      <c r="G8" s="199"/>
    </row>
    <row r="9" spans="1:7" ht="15.75" x14ac:dyDescent="0.2">
      <c r="A9" s="200" t="s">
        <v>46</v>
      </c>
      <c r="B9" s="200"/>
      <c r="C9" s="200"/>
      <c r="D9" s="200"/>
      <c r="E9" s="200"/>
      <c r="F9" s="198" t="s">
        <v>77</v>
      </c>
      <c r="G9" s="198"/>
    </row>
    <row r="10" spans="1:7" x14ac:dyDescent="0.2">
      <c r="A10" s="86" t="s">
        <v>47</v>
      </c>
      <c r="B10" s="86" t="s">
        <v>48</v>
      </c>
      <c r="C10" s="95" t="s">
        <v>49</v>
      </c>
      <c r="D10" s="86" t="s">
        <v>50</v>
      </c>
      <c r="E10" s="86" t="s">
        <v>51</v>
      </c>
      <c r="F10" s="86" t="s">
        <v>78</v>
      </c>
      <c r="G10" s="86" t="s">
        <v>79</v>
      </c>
    </row>
    <row r="11" spans="1:7" x14ac:dyDescent="0.2">
      <c r="A11" s="89" t="s">
        <v>52</v>
      </c>
      <c r="B11" s="75" t="s">
        <v>53</v>
      </c>
      <c r="C11" s="76">
        <v>5</v>
      </c>
      <c r="D11" s="77">
        <f>B5/C11</f>
        <v>0.37320000000000003</v>
      </c>
      <c r="E11" s="90">
        <f t="shared" ref="E11:E16" si="0">$B$1*D11</f>
        <v>1.1196000000000002</v>
      </c>
      <c r="F11" s="94">
        <f>'Система 4 в 1'!H9</f>
        <v>3668.65</v>
      </c>
      <c r="G11" s="94">
        <f t="shared" ref="G11:G16" si="1">F11*E11</f>
        <v>4107.420540000001</v>
      </c>
    </row>
    <row r="12" spans="1:7" x14ac:dyDescent="0.2">
      <c r="A12" s="89" t="s">
        <v>54</v>
      </c>
      <c r="B12" s="75" t="s">
        <v>55</v>
      </c>
      <c r="C12" s="76">
        <v>5.0750000000000002</v>
      </c>
      <c r="D12" s="77">
        <f>B6/C12</f>
        <v>0.37507389162561577</v>
      </c>
      <c r="E12" s="90">
        <f t="shared" si="0"/>
        <v>1.1252216748768473</v>
      </c>
      <c r="F12" s="94">
        <f>'Система 4 в 1'!H10</f>
        <v>1095.1300000000001</v>
      </c>
      <c r="G12" s="94">
        <f t="shared" si="1"/>
        <v>1232.264012807882</v>
      </c>
    </row>
    <row r="13" spans="1:7" x14ac:dyDescent="0.2">
      <c r="A13" s="89" t="s">
        <v>56</v>
      </c>
      <c r="B13" s="75" t="s">
        <v>57</v>
      </c>
      <c r="C13" s="76">
        <v>5.4</v>
      </c>
      <c r="D13" s="77">
        <f>ROUNDUP(B4*2/C13,0)</f>
        <v>2</v>
      </c>
      <c r="E13" s="90">
        <f t="shared" si="0"/>
        <v>6</v>
      </c>
      <c r="F13" s="91">
        <f>IF(E1="хром матовый",'Система 4 в 1'!H7,'Система 4 в 1'!H8)</f>
        <v>3413.12</v>
      </c>
      <c r="G13" s="94">
        <f t="shared" si="1"/>
        <v>20478.72</v>
      </c>
    </row>
    <row r="14" spans="1:7" x14ac:dyDescent="0.2">
      <c r="A14" s="89" t="s">
        <v>58</v>
      </c>
      <c r="B14" s="75" t="s">
        <v>59</v>
      </c>
      <c r="C14" s="76">
        <v>5</v>
      </c>
      <c r="D14" s="77">
        <f>B3/C14</f>
        <v>0.18660000000000002</v>
      </c>
      <c r="E14" s="90">
        <f t="shared" si="0"/>
        <v>0.55980000000000008</v>
      </c>
      <c r="F14" s="94">
        <f>'Система 4 в 1'!H11</f>
        <v>2190.2399999999998</v>
      </c>
      <c r="G14" s="94">
        <f t="shared" si="1"/>
        <v>1226.096352</v>
      </c>
    </row>
    <row r="15" spans="1:7" x14ac:dyDescent="0.2">
      <c r="A15" s="89" t="s">
        <v>60</v>
      </c>
      <c r="B15" s="75" t="s">
        <v>61</v>
      </c>
      <c r="C15" s="76">
        <v>5</v>
      </c>
      <c r="D15" s="77">
        <f>B3/C15</f>
        <v>0.18660000000000002</v>
      </c>
      <c r="E15" s="90">
        <f t="shared" si="0"/>
        <v>0.55980000000000008</v>
      </c>
      <c r="F15" s="94">
        <f>'Система 4 в 1'!H12</f>
        <v>1697.45</v>
      </c>
      <c r="G15" s="94">
        <f t="shared" si="1"/>
        <v>950.23251000000016</v>
      </c>
    </row>
    <row r="16" spans="1:7" x14ac:dyDescent="0.2">
      <c r="A16" s="89" t="s">
        <v>62</v>
      </c>
      <c r="B16" s="75" t="s">
        <v>63</v>
      </c>
      <c r="C16" s="76">
        <v>5</v>
      </c>
      <c r="D16" s="77">
        <f>B3/C16</f>
        <v>0.18660000000000002</v>
      </c>
      <c r="E16" s="90">
        <f t="shared" si="0"/>
        <v>0.55980000000000008</v>
      </c>
      <c r="F16" s="94">
        <f>'Система 4 в 1'!H14</f>
        <v>2683.05</v>
      </c>
      <c r="G16" s="94">
        <f t="shared" si="1"/>
        <v>1501.9713900000004</v>
      </c>
    </row>
    <row r="17" spans="1:8" ht="15.75" x14ac:dyDescent="0.2">
      <c r="G17" s="97">
        <f>SUM(G11:G16)</f>
        <v>29496.704804807887</v>
      </c>
      <c r="H17" s="156">
        <f>G17/F34</f>
        <v>0.71766405183822257</v>
      </c>
    </row>
    <row r="18" spans="1:8" ht="3.75" customHeight="1" x14ac:dyDescent="0.2"/>
    <row r="19" spans="1:8" ht="15.75" x14ac:dyDescent="0.2">
      <c r="A19" s="200" t="s">
        <v>64</v>
      </c>
      <c r="B19" s="200"/>
      <c r="C19" s="200"/>
      <c r="D19" s="200"/>
      <c r="E19" s="198" t="s">
        <v>77</v>
      </c>
      <c r="F19" s="198"/>
    </row>
    <row r="20" spans="1:8" x14ac:dyDescent="0.2">
      <c r="A20" s="86" t="s">
        <v>47</v>
      </c>
      <c r="B20" s="86" t="s">
        <v>48</v>
      </c>
      <c r="C20" s="86" t="s">
        <v>65</v>
      </c>
      <c r="D20" s="86" t="s">
        <v>66</v>
      </c>
      <c r="E20" s="86" t="s">
        <v>91</v>
      </c>
      <c r="F20" s="86" t="s">
        <v>79</v>
      </c>
    </row>
    <row r="21" spans="1:8" x14ac:dyDescent="0.2">
      <c r="A21" s="89" t="s">
        <v>67</v>
      </c>
      <c r="B21" s="78" t="s">
        <v>68</v>
      </c>
      <c r="C21" s="79">
        <v>1</v>
      </c>
      <c r="D21" s="80">
        <f t="shared" ref="D21:D29" si="2">C21*$B$1</f>
        <v>3</v>
      </c>
      <c r="E21" s="94">
        <f>'Система 4 в 1'!H18</f>
        <v>1993.12</v>
      </c>
      <c r="F21" s="94">
        <f>E21*D21</f>
        <v>5979.36</v>
      </c>
    </row>
    <row r="22" spans="1:8" x14ac:dyDescent="0.2">
      <c r="A22" s="89" t="s">
        <v>69</v>
      </c>
      <c r="B22" s="78" t="s">
        <v>70</v>
      </c>
      <c r="C22" s="79">
        <v>1</v>
      </c>
      <c r="D22" s="80">
        <f t="shared" si="2"/>
        <v>3</v>
      </c>
      <c r="E22" s="94">
        <f>'Система 4 в 1'!H20</f>
        <v>118.62</v>
      </c>
      <c r="F22" s="94">
        <f t="shared" ref="F22:F29" si="3">E22*D22</f>
        <v>355.86</v>
      </c>
    </row>
    <row r="23" spans="1:8" x14ac:dyDescent="0.2">
      <c r="A23" s="89" t="s">
        <v>71</v>
      </c>
      <c r="B23" s="78" t="s">
        <v>72</v>
      </c>
      <c r="C23" s="79">
        <v>1</v>
      </c>
      <c r="D23" s="80">
        <f t="shared" si="2"/>
        <v>3</v>
      </c>
      <c r="E23" s="94">
        <f>'Система 4 в 1'!H22</f>
        <v>334.02</v>
      </c>
      <c r="F23" s="94">
        <f t="shared" si="3"/>
        <v>1002.06</v>
      </c>
    </row>
    <row r="24" spans="1:8" x14ac:dyDescent="0.2">
      <c r="A24" s="89" t="s">
        <v>73</v>
      </c>
      <c r="B24" s="89"/>
      <c r="C24" s="81">
        <f>3*2</f>
        <v>6</v>
      </c>
      <c r="D24" s="82">
        <f t="shared" si="2"/>
        <v>18</v>
      </c>
      <c r="E24" s="94">
        <v>3.54</v>
      </c>
      <c r="F24" s="94">
        <f t="shared" si="3"/>
        <v>63.72</v>
      </c>
    </row>
    <row r="25" spans="1:8" x14ac:dyDescent="0.2">
      <c r="A25" s="89" t="s">
        <v>74</v>
      </c>
      <c r="B25" s="89"/>
      <c r="C25" s="81">
        <f>C24</f>
        <v>6</v>
      </c>
      <c r="D25" s="82">
        <f t="shared" si="2"/>
        <v>18</v>
      </c>
      <c r="E25" s="94">
        <v>7.09</v>
      </c>
      <c r="F25" s="94">
        <f t="shared" si="3"/>
        <v>127.62</v>
      </c>
    </row>
    <row r="26" spans="1:8" ht="15" x14ac:dyDescent="0.2">
      <c r="A26" s="83" t="s">
        <v>75</v>
      </c>
      <c r="B26" s="83"/>
      <c r="C26" s="84">
        <f>B3*6</f>
        <v>5.5980000000000008</v>
      </c>
      <c r="D26" s="85">
        <f t="shared" si="2"/>
        <v>16.794000000000004</v>
      </c>
      <c r="E26" s="94">
        <v>18.88</v>
      </c>
      <c r="F26" s="94">
        <f t="shared" si="3"/>
        <v>317.07072000000005</v>
      </c>
    </row>
    <row r="27" spans="1:8" ht="15" x14ac:dyDescent="0.2">
      <c r="A27" s="83" t="s">
        <v>76</v>
      </c>
      <c r="B27" s="83"/>
      <c r="C27" s="84">
        <f>B4-0.075/2</f>
        <v>2.8624999999999998</v>
      </c>
      <c r="D27" s="85">
        <f t="shared" si="2"/>
        <v>8.5874999999999986</v>
      </c>
      <c r="E27" s="94">
        <v>23.03</v>
      </c>
      <c r="F27" s="94">
        <f t="shared" si="3"/>
        <v>197.77012499999998</v>
      </c>
    </row>
    <row r="28" spans="1:8" x14ac:dyDescent="0.2">
      <c r="A28" s="89" t="s">
        <v>92</v>
      </c>
      <c r="B28" s="78" t="s">
        <v>93</v>
      </c>
      <c r="C28" s="81">
        <f>B5/0.5+1</f>
        <v>4.7320000000000002</v>
      </c>
      <c r="D28" s="82">
        <f t="shared" si="2"/>
        <v>14.196000000000002</v>
      </c>
      <c r="E28" s="94">
        <f>'Система 4 в 1'!H19</f>
        <v>195.29</v>
      </c>
      <c r="F28" s="94">
        <f t="shared" si="3"/>
        <v>2772.3368400000004</v>
      </c>
    </row>
    <row r="29" spans="1:8" x14ac:dyDescent="0.2">
      <c r="A29" s="89" t="s">
        <v>94</v>
      </c>
      <c r="B29" s="78" t="s">
        <v>95</v>
      </c>
      <c r="C29" s="79">
        <v>1</v>
      </c>
      <c r="D29" s="80">
        <f t="shared" si="2"/>
        <v>3</v>
      </c>
      <c r="E29" s="94">
        <f>'Система 4 в 1'!H21</f>
        <v>262.83</v>
      </c>
      <c r="F29" s="94">
        <f t="shared" si="3"/>
        <v>788.49</v>
      </c>
    </row>
    <row r="30" spans="1:8" ht="15.75" x14ac:dyDescent="0.2">
      <c r="F30" s="97">
        <f>SUM(F21:F29)</f>
        <v>11604.287684999999</v>
      </c>
      <c r="G30" s="155">
        <f>F30/F34</f>
        <v>0.28233594816177732</v>
      </c>
    </row>
    <row r="31" spans="1:8" ht="3.75" customHeight="1" x14ac:dyDescent="0.2"/>
    <row r="32" spans="1:8" x14ac:dyDescent="0.2">
      <c r="F32" s="98" t="s">
        <v>96</v>
      </c>
    </row>
    <row r="33" spans="1:6" ht="12.75" customHeight="1" x14ac:dyDescent="0.2">
      <c r="A33" s="201" t="s">
        <v>147</v>
      </c>
      <c r="B33" s="201"/>
      <c r="C33" s="201"/>
      <c r="D33" s="201"/>
      <c r="E33" s="202"/>
      <c r="F33" s="99">
        <v>0</v>
      </c>
    </row>
    <row r="34" spans="1:6" ht="15.75" customHeight="1" x14ac:dyDescent="0.2">
      <c r="A34" s="201"/>
      <c r="B34" s="201"/>
      <c r="C34" s="201"/>
      <c r="D34" s="201"/>
      <c r="E34" s="201"/>
      <c r="F34" s="96">
        <f>(G17+F30)-(G17+F30)*F33</f>
        <v>41100.99248980789</v>
      </c>
    </row>
  </sheetData>
  <mergeCells count="6">
    <mergeCell ref="A33:E34"/>
    <mergeCell ref="A8:G8"/>
    <mergeCell ref="A9:E9"/>
    <mergeCell ref="F9:G9"/>
    <mergeCell ref="A19:D19"/>
    <mergeCell ref="E19:F19"/>
  </mergeCells>
  <dataValidations count="1">
    <dataValidation type="list" allowBlank="1" showInputMessage="1" showErrorMessage="1" sqref="E1">
      <formula1>цвет</formula1>
    </dataValidation>
  </dataValidations>
  <hyperlinks>
    <hyperlink ref="G1" location="Оглавление!A1" display="Оглавление!A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zoomScale="130" zoomScaleNormal="130" workbookViewId="0">
      <selection activeCell="F17" sqref="F17"/>
    </sheetView>
  </sheetViews>
  <sheetFormatPr defaultRowHeight="12.75" x14ac:dyDescent="0.2"/>
  <cols>
    <col min="1" max="1" width="37.42578125" style="88" bestFit="1" customWidth="1"/>
    <col min="2" max="2" width="10.85546875" style="88" bestFit="1" customWidth="1"/>
    <col min="3" max="3" width="7" style="88" bestFit="1" customWidth="1"/>
    <col min="4" max="4" width="19.85546875" style="88" bestFit="1" customWidth="1"/>
    <col min="5" max="5" width="10.5703125" style="88" bestFit="1" customWidth="1"/>
    <col min="6" max="6" width="13.85546875" style="88" customWidth="1"/>
    <col min="7" max="7" width="14" style="88" customWidth="1"/>
    <col min="8" max="16384" width="9.140625" style="88"/>
  </cols>
  <sheetData>
    <row r="1" spans="1:8" ht="15.75" x14ac:dyDescent="0.2">
      <c r="A1" s="103" t="s">
        <v>113</v>
      </c>
      <c r="B1" s="73">
        <v>1</v>
      </c>
      <c r="D1" s="109" t="s">
        <v>121</v>
      </c>
      <c r="E1" s="110" t="s">
        <v>24</v>
      </c>
      <c r="G1" s="108" t="s">
        <v>120</v>
      </c>
    </row>
    <row r="2" spans="1:8" ht="3.75" customHeight="1" x14ac:dyDescent="0.2"/>
    <row r="3" spans="1:8" x14ac:dyDescent="0.2">
      <c r="A3" s="87" t="s">
        <v>97</v>
      </c>
      <c r="B3" s="71">
        <v>0.9</v>
      </c>
      <c r="C3" s="92"/>
    </row>
    <row r="4" spans="1:8" x14ac:dyDescent="0.2">
      <c r="A4" s="87" t="s">
        <v>98</v>
      </c>
      <c r="B4" s="71">
        <v>2.9</v>
      </c>
      <c r="C4" s="92"/>
    </row>
    <row r="5" spans="1:8" ht="4.5" customHeight="1" x14ac:dyDescent="0.2">
      <c r="A5" s="87"/>
      <c r="B5" s="92"/>
      <c r="C5" s="92"/>
      <c r="D5" s="92"/>
      <c r="E5" s="92"/>
    </row>
    <row r="6" spans="1:8" ht="15.75" x14ac:dyDescent="0.2">
      <c r="A6" s="199" t="s">
        <v>145</v>
      </c>
      <c r="B6" s="199"/>
      <c r="C6" s="199"/>
      <c r="D6" s="199"/>
      <c r="E6" s="199"/>
      <c r="F6" s="199"/>
      <c r="G6" s="199"/>
    </row>
    <row r="7" spans="1:8" ht="15.75" x14ac:dyDescent="0.2">
      <c r="A7" s="200" t="s">
        <v>46</v>
      </c>
      <c r="B7" s="200"/>
      <c r="C7" s="200"/>
      <c r="D7" s="200"/>
      <c r="E7" s="200"/>
      <c r="F7" s="198" t="s">
        <v>77</v>
      </c>
      <c r="G7" s="198"/>
    </row>
    <row r="8" spans="1:8" x14ac:dyDescent="0.2">
      <c r="A8" s="86" t="s">
        <v>47</v>
      </c>
      <c r="B8" s="86" t="s">
        <v>48</v>
      </c>
      <c r="C8" s="86" t="s">
        <v>49</v>
      </c>
      <c r="D8" s="86" t="s">
        <v>50</v>
      </c>
      <c r="E8" s="86" t="s">
        <v>51</v>
      </c>
      <c r="F8" s="86" t="s">
        <v>78</v>
      </c>
      <c r="G8" s="86" t="s">
        <v>79</v>
      </c>
    </row>
    <row r="9" spans="1:8" x14ac:dyDescent="0.2">
      <c r="A9" s="89" t="s">
        <v>56</v>
      </c>
      <c r="B9" s="75" t="s">
        <v>57</v>
      </c>
      <c r="C9" s="76">
        <v>5.4</v>
      </c>
      <c r="D9" s="77">
        <f>ROUNDUP(B4*2/C9,0)</f>
        <v>2</v>
      </c>
      <c r="E9" s="90">
        <f>$B$1*D9</f>
        <v>2</v>
      </c>
      <c r="F9" s="94">
        <f>IF(E1="хром матовый",'Система 4 в 1'!H7,'Система 4 в 1'!H8)</f>
        <v>3413.12</v>
      </c>
      <c r="G9" s="94">
        <f t="shared" ref="G9:G12" si="0">F9*E9</f>
        <v>6826.24</v>
      </c>
    </row>
    <row r="10" spans="1:8" x14ac:dyDescent="0.2">
      <c r="A10" s="89" t="s">
        <v>58</v>
      </c>
      <c r="B10" s="75" t="s">
        <v>59</v>
      </c>
      <c r="C10" s="76">
        <v>5</v>
      </c>
      <c r="D10" s="77">
        <f>B3/C10</f>
        <v>0.18</v>
      </c>
      <c r="E10" s="90">
        <f>$B$1*D10</f>
        <v>0.18</v>
      </c>
      <c r="F10" s="94">
        <f>'Система 4 в 1'!H11</f>
        <v>2190.2399999999998</v>
      </c>
      <c r="G10" s="94">
        <f t="shared" si="0"/>
        <v>394.24319999999994</v>
      </c>
    </row>
    <row r="11" spans="1:8" x14ac:dyDescent="0.2">
      <c r="A11" s="89" t="s">
        <v>60</v>
      </c>
      <c r="B11" s="75" t="s">
        <v>61</v>
      </c>
      <c r="C11" s="76">
        <v>5</v>
      </c>
      <c r="D11" s="77">
        <f>B3/C11</f>
        <v>0.18</v>
      </c>
      <c r="E11" s="90">
        <f>$B$1*D11</f>
        <v>0.18</v>
      </c>
      <c r="F11" s="94">
        <f>'Система 4 в 1'!H12</f>
        <v>1697.45</v>
      </c>
      <c r="G11" s="94">
        <f t="shared" si="0"/>
        <v>305.541</v>
      </c>
    </row>
    <row r="12" spans="1:8" x14ac:dyDescent="0.2">
      <c r="A12" s="89" t="s">
        <v>62</v>
      </c>
      <c r="B12" s="75" t="s">
        <v>63</v>
      </c>
      <c r="C12" s="76">
        <v>5</v>
      </c>
      <c r="D12" s="77">
        <f>B3/C12</f>
        <v>0.18</v>
      </c>
      <c r="E12" s="90">
        <f>$B$1*D12</f>
        <v>0.18</v>
      </c>
      <c r="F12" s="94">
        <f>'Система 4 в 1'!H14</f>
        <v>2683.05</v>
      </c>
      <c r="G12" s="94">
        <f t="shared" si="0"/>
        <v>482.94900000000001</v>
      </c>
    </row>
    <row r="13" spans="1:8" ht="15.75" x14ac:dyDescent="0.2">
      <c r="A13" s="92"/>
      <c r="B13" s="92"/>
      <c r="C13" s="92"/>
      <c r="D13" s="92"/>
      <c r="E13" s="92"/>
      <c r="G13" s="97">
        <f>SUM(G9:G12)</f>
        <v>8008.9731999999995</v>
      </c>
      <c r="H13" s="156">
        <f>G13/F25</f>
        <v>0.77378802786210454</v>
      </c>
    </row>
    <row r="14" spans="1:8" ht="3.75" customHeight="1" x14ac:dyDescent="0.2">
      <c r="A14" s="92"/>
      <c r="B14" s="92"/>
      <c r="C14" s="92"/>
      <c r="D14" s="92"/>
      <c r="E14" s="92"/>
    </row>
    <row r="15" spans="1:8" ht="15.75" x14ac:dyDescent="0.2">
      <c r="A15" s="196" t="s">
        <v>64</v>
      </c>
      <c r="B15" s="197"/>
      <c r="C15" s="197"/>
      <c r="D15" s="197"/>
      <c r="E15" s="198" t="s">
        <v>77</v>
      </c>
      <c r="F15" s="198"/>
    </row>
    <row r="16" spans="1:8" x14ac:dyDescent="0.2">
      <c r="A16" s="86" t="s">
        <v>47</v>
      </c>
      <c r="B16" s="86" t="s">
        <v>48</v>
      </c>
      <c r="C16" s="86" t="s">
        <v>65</v>
      </c>
      <c r="D16" s="86" t="s">
        <v>66</v>
      </c>
      <c r="E16" s="86" t="s">
        <v>91</v>
      </c>
      <c r="F16" s="86" t="s">
        <v>79</v>
      </c>
    </row>
    <row r="17" spans="1:7" x14ac:dyDescent="0.2">
      <c r="A17" s="100" t="s">
        <v>99</v>
      </c>
      <c r="B17" s="78" t="s">
        <v>100</v>
      </c>
      <c r="C17" s="79">
        <v>1</v>
      </c>
      <c r="D17" s="80">
        <f>C17*$B$1</f>
        <v>1</v>
      </c>
      <c r="E17" s="91">
        <f>'Система 4 в 1'!H28</f>
        <v>2175.64</v>
      </c>
      <c r="F17" s="94">
        <f>E17*D17</f>
        <v>2175.64</v>
      </c>
    </row>
    <row r="18" spans="1:7" x14ac:dyDescent="0.2">
      <c r="A18" s="89" t="s">
        <v>73</v>
      </c>
      <c r="B18" s="89"/>
      <c r="C18" s="81">
        <f>3*2</f>
        <v>6</v>
      </c>
      <c r="D18" s="82">
        <f>C18*$B$1</f>
        <v>6</v>
      </c>
      <c r="E18" s="91">
        <v>3.54</v>
      </c>
      <c r="F18" s="94">
        <f t="shared" ref="F18:F20" si="1">E18*D18</f>
        <v>21.240000000000002</v>
      </c>
    </row>
    <row r="19" spans="1:7" x14ac:dyDescent="0.2">
      <c r="A19" s="89" t="s">
        <v>74</v>
      </c>
      <c r="B19" s="89"/>
      <c r="C19" s="81">
        <f>C18</f>
        <v>6</v>
      </c>
      <c r="D19" s="82">
        <f>C19*$B$1</f>
        <v>6</v>
      </c>
      <c r="E19" s="91">
        <v>7.09</v>
      </c>
      <c r="F19" s="94">
        <f t="shared" si="1"/>
        <v>42.54</v>
      </c>
    </row>
    <row r="20" spans="1:7" ht="15" x14ac:dyDescent="0.2">
      <c r="A20" s="83" t="s">
        <v>75</v>
      </c>
      <c r="B20" s="83"/>
      <c r="C20" s="84">
        <f>B3*6</f>
        <v>5.4</v>
      </c>
      <c r="D20" s="85">
        <f>C20*$B$1</f>
        <v>5.4</v>
      </c>
      <c r="E20" s="91">
        <v>18.88</v>
      </c>
      <c r="F20" s="94">
        <f t="shared" si="1"/>
        <v>101.952</v>
      </c>
    </row>
    <row r="21" spans="1:7" ht="15.75" x14ac:dyDescent="0.25">
      <c r="F21" s="93">
        <f>SUM(F17:F20)</f>
        <v>2341.3719999999994</v>
      </c>
      <c r="G21" s="155">
        <f>F21/F25</f>
        <v>0.2262119721378954</v>
      </c>
    </row>
    <row r="22" spans="1:7" ht="5.25" customHeight="1" x14ac:dyDescent="0.2"/>
    <row r="23" spans="1:7" x14ac:dyDescent="0.2">
      <c r="A23" s="92"/>
      <c r="B23" s="92"/>
      <c r="C23" s="92"/>
      <c r="D23" s="92"/>
      <c r="E23" s="92"/>
      <c r="F23" s="98" t="s">
        <v>96</v>
      </c>
    </row>
    <row r="24" spans="1:7" ht="15.75" x14ac:dyDescent="0.2">
      <c r="A24" s="201" t="s">
        <v>144</v>
      </c>
      <c r="B24" s="201"/>
      <c r="C24" s="201"/>
      <c r="D24" s="201"/>
      <c r="E24" s="202"/>
      <c r="F24" s="99">
        <v>0</v>
      </c>
    </row>
    <row r="25" spans="1:7" ht="15.75" x14ac:dyDescent="0.2">
      <c r="A25" s="201"/>
      <c r="B25" s="201"/>
      <c r="C25" s="201"/>
      <c r="D25" s="201"/>
      <c r="E25" s="201"/>
      <c r="F25" s="96">
        <f>(G13+F21)-(G13+F21)*F24</f>
        <v>10350.3452</v>
      </c>
    </row>
  </sheetData>
  <mergeCells count="6">
    <mergeCell ref="A24:E25"/>
    <mergeCell ref="A7:E7"/>
    <mergeCell ref="A15:D15"/>
    <mergeCell ref="A6:G6"/>
    <mergeCell ref="F7:G7"/>
    <mergeCell ref="E15:F15"/>
  </mergeCells>
  <dataValidations count="1">
    <dataValidation type="list" allowBlank="1" showInputMessage="1" showErrorMessage="1" sqref="E1">
      <formula1>цвет</formula1>
    </dataValidation>
  </dataValidations>
  <hyperlinks>
    <hyperlink ref="G1" location="Оглавление!A1" display="Оглавление!A1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="130" zoomScaleNormal="130" workbookViewId="0">
      <selection activeCell="D32" sqref="D32"/>
    </sheetView>
  </sheetViews>
  <sheetFormatPr defaultColWidth="9.140625" defaultRowHeight="15" x14ac:dyDescent="0.2"/>
  <cols>
    <col min="1" max="1" width="45.42578125" style="148" bestFit="1" customWidth="1"/>
    <col min="2" max="2" width="9.85546875" style="148" bestFit="1" customWidth="1"/>
    <col min="3" max="3" width="7.28515625" style="148" bestFit="1" customWidth="1"/>
    <col min="4" max="4" width="19.85546875" style="148" bestFit="1" customWidth="1"/>
    <col min="5" max="5" width="10.7109375" style="148" bestFit="1" customWidth="1"/>
    <col min="6" max="6" width="13.140625" style="148" bestFit="1" customWidth="1"/>
    <col min="7" max="7" width="14" style="148" bestFit="1" customWidth="1"/>
    <col min="8" max="16384" width="9.140625" style="148"/>
  </cols>
  <sheetData>
    <row r="1" spans="1:11" ht="15.75" x14ac:dyDescent="0.2">
      <c r="A1" s="112" t="s">
        <v>151</v>
      </c>
      <c r="B1" s="115">
        <v>1</v>
      </c>
      <c r="D1" s="116" t="s">
        <v>121</v>
      </c>
      <c r="E1" s="117" t="s">
        <v>24</v>
      </c>
      <c r="F1" s="113"/>
      <c r="G1" s="118" t="s">
        <v>120</v>
      </c>
    </row>
    <row r="2" spans="1:11" ht="4.5" customHeight="1" x14ac:dyDescent="0.2"/>
    <row r="3" spans="1:11" x14ac:dyDescent="0.2">
      <c r="A3" s="149" t="s">
        <v>42</v>
      </c>
      <c r="B3" s="130">
        <v>1.25</v>
      </c>
      <c r="D3" s="92"/>
      <c r="E3" s="92"/>
      <c r="F3" s="92"/>
      <c r="G3" s="92"/>
      <c r="K3" s="92"/>
    </row>
    <row r="4" spans="1:11" ht="15" customHeight="1" x14ac:dyDescent="0.2">
      <c r="A4" s="149" t="s">
        <v>43</v>
      </c>
      <c r="B4" s="130">
        <v>2.9</v>
      </c>
      <c r="D4" s="92"/>
      <c r="E4" s="92"/>
      <c r="F4" s="92"/>
      <c r="G4" s="92"/>
    </row>
    <row r="5" spans="1:11" x14ac:dyDescent="0.2">
      <c r="A5" s="149" t="s">
        <v>122</v>
      </c>
      <c r="B5" s="130">
        <v>0.54</v>
      </c>
      <c r="D5" s="131"/>
      <c r="E5" s="131"/>
      <c r="F5" s="131"/>
      <c r="G5" s="131"/>
    </row>
    <row r="6" spans="1:11" ht="6" customHeight="1" x14ac:dyDescent="0.2">
      <c r="A6" s="149"/>
    </row>
    <row r="7" spans="1:11" ht="15.75" x14ac:dyDescent="0.2">
      <c r="A7" s="199" t="s">
        <v>142</v>
      </c>
      <c r="B7" s="199"/>
      <c r="C7" s="199"/>
      <c r="D7" s="199"/>
      <c r="E7" s="199"/>
      <c r="F7" s="199"/>
      <c r="G7" s="199"/>
    </row>
    <row r="8" spans="1:11" ht="15.75" x14ac:dyDescent="0.2">
      <c r="A8" s="203" t="s">
        <v>46</v>
      </c>
      <c r="B8" s="203"/>
      <c r="C8" s="203"/>
      <c r="D8" s="203"/>
      <c r="E8" s="203"/>
      <c r="F8" s="198" t="s">
        <v>77</v>
      </c>
      <c r="G8" s="198"/>
    </row>
    <row r="9" spans="1:11" x14ac:dyDescent="0.2">
      <c r="A9" s="132" t="s">
        <v>47</v>
      </c>
      <c r="B9" s="132" t="s">
        <v>48</v>
      </c>
      <c r="C9" s="132" t="s">
        <v>49</v>
      </c>
      <c r="D9" s="132" t="s">
        <v>50</v>
      </c>
      <c r="E9" s="132" t="s">
        <v>51</v>
      </c>
      <c r="F9" s="129" t="s">
        <v>78</v>
      </c>
      <c r="G9" s="129" t="s">
        <v>79</v>
      </c>
    </row>
    <row r="10" spans="1:11" x14ac:dyDescent="0.2">
      <c r="A10" s="150" t="s">
        <v>52</v>
      </c>
      <c r="B10" s="133" t="s">
        <v>53</v>
      </c>
      <c r="C10" s="134">
        <v>5</v>
      </c>
      <c r="D10" s="135">
        <f>B3*2/C10</f>
        <v>0.5</v>
      </c>
      <c r="E10" s="151">
        <f t="shared" ref="E10:E16" si="0">D10*$B$1</f>
        <v>0.5</v>
      </c>
      <c r="F10" s="205">
        <f>'Система 4 в 1'!H9</f>
        <v>3668.65</v>
      </c>
      <c r="G10" s="205">
        <f t="shared" ref="G10:G16" si="1">E10*F10</f>
        <v>1834.325</v>
      </c>
    </row>
    <row r="11" spans="1:11" x14ac:dyDescent="0.2">
      <c r="A11" s="136" t="s">
        <v>123</v>
      </c>
      <c r="B11" s="137" t="s">
        <v>124</v>
      </c>
      <c r="C11" s="134">
        <v>5.4</v>
      </c>
      <c r="D11" s="135">
        <f>B3*2/C11</f>
        <v>0.46296296296296291</v>
      </c>
      <c r="E11" s="151">
        <f t="shared" si="0"/>
        <v>0.46296296296296291</v>
      </c>
      <c r="F11" s="206">
        <v>2046.01</v>
      </c>
      <c r="G11" s="206">
        <f t="shared" si="1"/>
        <v>947.22685185185173</v>
      </c>
    </row>
    <row r="12" spans="1:11" x14ac:dyDescent="0.2">
      <c r="A12" s="150" t="s">
        <v>56</v>
      </c>
      <c r="B12" s="133" t="s">
        <v>57</v>
      </c>
      <c r="C12" s="134">
        <v>5.4</v>
      </c>
      <c r="D12" s="135">
        <f>ROUNDUP(B4*2/C12,0)*2</f>
        <v>4</v>
      </c>
      <c r="E12" s="151">
        <f t="shared" si="0"/>
        <v>4</v>
      </c>
      <c r="F12" s="126">
        <f>IF(E1="хром матовый",'Система 4 в 1'!H7,'Система 4 в 1'!H8)</f>
        <v>3413.12</v>
      </c>
      <c r="G12" s="205">
        <f t="shared" si="1"/>
        <v>13652.48</v>
      </c>
    </row>
    <row r="13" spans="1:11" x14ac:dyDescent="0.2">
      <c r="A13" s="150" t="s">
        <v>102</v>
      </c>
      <c r="B13" s="133" t="s">
        <v>103</v>
      </c>
      <c r="C13" s="134">
        <v>5.4</v>
      </c>
      <c r="D13" s="135">
        <f>B5/C13</f>
        <v>0.1</v>
      </c>
      <c r="E13" s="151">
        <f t="shared" si="0"/>
        <v>0.1</v>
      </c>
      <c r="F13" s="205">
        <f>'Система 4 в 1'!H13</f>
        <v>839.6</v>
      </c>
      <c r="G13" s="205">
        <f t="shared" si="1"/>
        <v>83.960000000000008</v>
      </c>
    </row>
    <row r="14" spans="1:11" x14ac:dyDescent="0.2">
      <c r="A14" s="150" t="s">
        <v>58</v>
      </c>
      <c r="B14" s="133" t="s">
        <v>59</v>
      </c>
      <c r="C14" s="134">
        <v>5</v>
      </c>
      <c r="D14" s="135">
        <f>B3/C14</f>
        <v>0.25</v>
      </c>
      <c r="E14" s="151">
        <f t="shared" si="0"/>
        <v>0.25</v>
      </c>
      <c r="F14" s="205">
        <f>'Система 4 в 1'!H11</f>
        <v>2190.2399999999998</v>
      </c>
      <c r="G14" s="205">
        <f t="shared" si="1"/>
        <v>547.55999999999995</v>
      </c>
    </row>
    <row r="15" spans="1:11" x14ac:dyDescent="0.2">
      <c r="A15" s="150" t="s">
        <v>60</v>
      </c>
      <c r="B15" s="133" t="s">
        <v>61</v>
      </c>
      <c r="C15" s="134">
        <v>5</v>
      </c>
      <c r="D15" s="135">
        <f>B3/C15</f>
        <v>0.25</v>
      </c>
      <c r="E15" s="151">
        <f t="shared" si="0"/>
        <v>0.25</v>
      </c>
      <c r="F15" s="205">
        <f>'Система 4 в 1'!H12</f>
        <v>1697.45</v>
      </c>
      <c r="G15" s="205">
        <f t="shared" si="1"/>
        <v>424.36250000000001</v>
      </c>
    </row>
    <row r="16" spans="1:11" x14ac:dyDescent="0.2">
      <c r="A16" s="150" t="s">
        <v>62</v>
      </c>
      <c r="B16" s="133" t="s">
        <v>63</v>
      </c>
      <c r="C16" s="134">
        <v>5</v>
      </c>
      <c r="D16" s="135">
        <f>B3/C16</f>
        <v>0.25</v>
      </c>
      <c r="E16" s="151">
        <f t="shared" si="0"/>
        <v>0.25</v>
      </c>
      <c r="F16" s="205">
        <f>'Система 4 в 1'!H14</f>
        <v>2683.05</v>
      </c>
      <c r="G16" s="207">
        <f t="shared" si="1"/>
        <v>670.76250000000005</v>
      </c>
    </row>
    <row r="17" spans="1:8" ht="15.75" x14ac:dyDescent="0.2">
      <c r="G17" s="208">
        <f>SUM(G10:G16)</f>
        <v>18160.676851851851</v>
      </c>
      <c r="H17" s="156">
        <f>G17/F37</f>
        <v>0.85023494632129692</v>
      </c>
    </row>
    <row r="18" spans="1:8" ht="5.25" customHeight="1" x14ac:dyDescent="0.2"/>
    <row r="19" spans="1:8" ht="15.75" x14ac:dyDescent="0.2">
      <c r="A19" s="203" t="s">
        <v>64</v>
      </c>
      <c r="B19" s="203"/>
      <c r="C19" s="203"/>
      <c r="D19" s="203"/>
      <c r="E19" s="198" t="s">
        <v>77</v>
      </c>
      <c r="F19" s="198"/>
    </row>
    <row r="20" spans="1:8" x14ac:dyDescent="0.2">
      <c r="A20" s="132" t="s">
        <v>47</v>
      </c>
      <c r="B20" s="132" t="s">
        <v>48</v>
      </c>
      <c r="C20" s="132" t="s">
        <v>65</v>
      </c>
      <c r="D20" s="132" t="s">
        <v>66</v>
      </c>
      <c r="E20" s="129" t="s">
        <v>91</v>
      </c>
      <c r="F20" s="129" t="s">
        <v>79</v>
      </c>
    </row>
    <row r="21" spans="1:8" x14ac:dyDescent="0.2">
      <c r="A21" s="152" t="s">
        <v>125</v>
      </c>
      <c r="B21" s="138" t="s">
        <v>126</v>
      </c>
      <c r="C21" s="139">
        <v>1</v>
      </c>
      <c r="D21" s="140">
        <f>C21*$B$1</f>
        <v>1</v>
      </c>
      <c r="E21" s="205">
        <f>'Система 4 в 1'!H29</f>
        <v>468.88</v>
      </c>
      <c r="F21" s="205">
        <f t="shared" ref="F21:F32" si="2">D21*E21</f>
        <v>468.88</v>
      </c>
    </row>
    <row r="22" spans="1:8" x14ac:dyDescent="0.2">
      <c r="A22" s="152" t="s">
        <v>127</v>
      </c>
      <c r="B22" s="138" t="s">
        <v>128</v>
      </c>
      <c r="C22" s="139">
        <v>1</v>
      </c>
      <c r="D22" s="140">
        <f>C22*$B$1</f>
        <v>1</v>
      </c>
      <c r="E22" s="205">
        <f>'Система 4 в 1'!H30</f>
        <v>448.76</v>
      </c>
      <c r="F22" s="205">
        <f t="shared" si="2"/>
        <v>448.76</v>
      </c>
    </row>
    <row r="23" spans="1:8" x14ac:dyDescent="0.2">
      <c r="A23" s="153" t="s">
        <v>129</v>
      </c>
      <c r="B23" s="138" t="s">
        <v>130</v>
      </c>
      <c r="C23" s="139">
        <v>1</v>
      </c>
      <c r="D23" s="140">
        <f>C23*$B$1</f>
        <v>1</v>
      </c>
      <c r="E23" s="205">
        <f>'Система 4 в 1'!H31</f>
        <v>305.45999999999998</v>
      </c>
      <c r="F23" s="205">
        <f t="shared" si="2"/>
        <v>305.45999999999998</v>
      </c>
    </row>
    <row r="24" spans="1:8" x14ac:dyDescent="0.2">
      <c r="A24" s="153" t="s">
        <v>131</v>
      </c>
      <c r="B24" s="138" t="s">
        <v>132</v>
      </c>
      <c r="C24" s="139">
        <v>1</v>
      </c>
      <c r="D24" s="140">
        <f>C24*$B$1</f>
        <v>1</v>
      </c>
      <c r="E24" s="205">
        <f>'Система 4 в 1'!H32</f>
        <v>305.45999999999998</v>
      </c>
      <c r="F24" s="205">
        <f t="shared" si="2"/>
        <v>305.45999999999998</v>
      </c>
    </row>
    <row r="25" spans="1:8" x14ac:dyDescent="0.2">
      <c r="A25" s="153" t="s">
        <v>133</v>
      </c>
      <c r="B25" s="138" t="s">
        <v>134</v>
      </c>
      <c r="C25" s="139">
        <v>2</v>
      </c>
      <c r="D25" s="140">
        <f>C25*$B$1</f>
        <v>2</v>
      </c>
      <c r="E25" s="205">
        <f>'Система 4 в 1'!H33</f>
        <v>354.49</v>
      </c>
      <c r="F25" s="205">
        <f t="shared" si="2"/>
        <v>708.98</v>
      </c>
    </row>
    <row r="26" spans="1:8" x14ac:dyDescent="0.2">
      <c r="A26" s="153" t="s">
        <v>108</v>
      </c>
      <c r="B26" s="141" t="s">
        <v>109</v>
      </c>
      <c r="C26" s="139">
        <v>2</v>
      </c>
      <c r="D26" s="142">
        <f>C26*B1</f>
        <v>2</v>
      </c>
      <c r="E26" s="205">
        <f>'Система 4 в 1'!H26</f>
        <v>124.12</v>
      </c>
      <c r="F26" s="205">
        <f t="shared" si="2"/>
        <v>248.24</v>
      </c>
    </row>
    <row r="27" spans="1:8" x14ac:dyDescent="0.2">
      <c r="A27" s="153" t="s">
        <v>110</v>
      </c>
      <c r="B27" s="141" t="s">
        <v>111</v>
      </c>
      <c r="C27" s="143">
        <v>1</v>
      </c>
      <c r="D27" s="144">
        <f>C27*B1</f>
        <v>1</v>
      </c>
      <c r="E27" s="205">
        <f>'Система 4 в 1'!H27</f>
        <v>58.41</v>
      </c>
      <c r="F27" s="205">
        <f t="shared" si="2"/>
        <v>58.41</v>
      </c>
    </row>
    <row r="28" spans="1:8" x14ac:dyDescent="0.2">
      <c r="A28" s="152" t="s">
        <v>106</v>
      </c>
      <c r="B28" s="138" t="s">
        <v>107</v>
      </c>
      <c r="C28" s="143">
        <v>1</v>
      </c>
      <c r="D28" s="144">
        <f>C28*$B$1</f>
        <v>1</v>
      </c>
      <c r="E28" s="205">
        <f>'Система 4 в 1'!H24</f>
        <v>147.84</v>
      </c>
      <c r="F28" s="205">
        <f t="shared" si="2"/>
        <v>147.84</v>
      </c>
    </row>
    <row r="29" spans="1:8" x14ac:dyDescent="0.2">
      <c r="A29" s="154" t="s">
        <v>73</v>
      </c>
      <c r="B29" s="154"/>
      <c r="C29" s="139">
        <f>3*2</f>
        <v>6</v>
      </c>
      <c r="D29" s="142">
        <f>C29*$B$1*2</f>
        <v>12</v>
      </c>
      <c r="E29" s="205">
        <v>3.54</v>
      </c>
      <c r="F29" s="205">
        <f t="shared" si="2"/>
        <v>42.480000000000004</v>
      </c>
    </row>
    <row r="30" spans="1:8" x14ac:dyDescent="0.2">
      <c r="A30" s="154" t="s">
        <v>74</v>
      </c>
      <c r="B30" s="154"/>
      <c r="C30" s="139">
        <f>C29</f>
        <v>6</v>
      </c>
      <c r="D30" s="142">
        <f>C30*$B$1*2</f>
        <v>12</v>
      </c>
      <c r="E30" s="205">
        <v>7.09</v>
      </c>
      <c r="F30" s="205">
        <f t="shared" si="2"/>
        <v>85.08</v>
      </c>
    </row>
    <row r="31" spans="1:8" x14ac:dyDescent="0.2">
      <c r="A31" s="145" t="s">
        <v>75</v>
      </c>
      <c r="B31" s="145"/>
      <c r="C31" s="146">
        <f>(B3+B4)*2</f>
        <v>8.3000000000000007</v>
      </c>
      <c r="D31" s="147">
        <f>C31*$B$1*2</f>
        <v>16.600000000000001</v>
      </c>
      <c r="E31" s="205">
        <v>18.88</v>
      </c>
      <c r="F31" s="205">
        <f t="shared" si="2"/>
        <v>313.40800000000002</v>
      </c>
    </row>
    <row r="32" spans="1:8" x14ac:dyDescent="0.2">
      <c r="A32" s="145" t="s">
        <v>76</v>
      </c>
      <c r="B32" s="145"/>
      <c r="C32" s="146">
        <f>B4-0.075/2</f>
        <v>2.8624999999999998</v>
      </c>
      <c r="D32" s="147">
        <f>C32*$B$1</f>
        <v>2.8624999999999998</v>
      </c>
      <c r="E32" s="205">
        <v>23.03</v>
      </c>
      <c r="F32" s="207">
        <f t="shared" si="2"/>
        <v>65.923374999999993</v>
      </c>
    </row>
    <row r="33" spans="1:7" ht="15.75" x14ac:dyDescent="0.2">
      <c r="E33" s="209"/>
      <c r="F33" s="208">
        <f>SUM(F21:F32)</f>
        <v>3198.9213749999994</v>
      </c>
      <c r="G33" s="155">
        <f>F33/F37</f>
        <v>0.14976505367870313</v>
      </c>
    </row>
    <row r="34" spans="1:7" ht="6" customHeight="1" x14ac:dyDescent="0.2"/>
    <row r="35" spans="1:7" s="92" customFormat="1" ht="12.75" x14ac:dyDescent="0.2">
      <c r="A35" s="113"/>
      <c r="B35" s="113"/>
      <c r="C35" s="113"/>
      <c r="D35" s="113"/>
      <c r="E35" s="113"/>
      <c r="F35" s="127" t="s">
        <v>96</v>
      </c>
      <c r="G35" s="113"/>
    </row>
    <row r="36" spans="1:7" s="92" customFormat="1" ht="15.75" x14ac:dyDescent="0.2">
      <c r="A36" s="201" t="s">
        <v>143</v>
      </c>
      <c r="B36" s="201"/>
      <c r="C36" s="201"/>
      <c r="D36" s="201"/>
      <c r="E36" s="202"/>
      <c r="F36" s="128">
        <v>0</v>
      </c>
      <c r="G36" s="113"/>
    </row>
    <row r="37" spans="1:7" s="92" customFormat="1" ht="15.75" x14ac:dyDescent="0.2">
      <c r="A37" s="201"/>
      <c r="B37" s="201"/>
      <c r="C37" s="201"/>
      <c r="D37" s="201"/>
      <c r="E37" s="201"/>
      <c r="F37" s="96">
        <f>(G17+F33)-(G17+F33)*F36</f>
        <v>21359.598226851849</v>
      </c>
      <c r="G37" s="113"/>
    </row>
  </sheetData>
  <mergeCells count="6">
    <mergeCell ref="A36:E37"/>
    <mergeCell ref="A7:G7"/>
    <mergeCell ref="F8:G8"/>
    <mergeCell ref="A8:E8"/>
    <mergeCell ref="A19:D19"/>
    <mergeCell ref="E19:F19"/>
  </mergeCells>
  <dataValidations count="1">
    <dataValidation type="list" allowBlank="1" showInputMessage="1" showErrorMessage="1" sqref="E1">
      <formula1>цвет</formula1>
    </dataValidation>
  </dataValidations>
  <hyperlinks>
    <hyperlink ref="G1" location="Оглавление!A1" display="Оглавление!A1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F10:F1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zoomScale="130" zoomScaleNormal="130" workbookViewId="0">
      <selection activeCell="J22" sqref="J22"/>
    </sheetView>
  </sheetViews>
  <sheetFormatPr defaultRowHeight="12.75" x14ac:dyDescent="0.2"/>
  <cols>
    <col min="1" max="1" width="37.42578125" style="92" bestFit="1" customWidth="1"/>
    <col min="2" max="2" width="9.5703125" style="92" bestFit="1" customWidth="1"/>
    <col min="3" max="3" width="7" style="92" bestFit="1" customWidth="1"/>
    <col min="4" max="4" width="19.85546875" style="92" bestFit="1" customWidth="1"/>
    <col min="5" max="5" width="10.5703125" style="92" bestFit="1" customWidth="1"/>
    <col min="6" max="6" width="13.42578125" style="92" customWidth="1"/>
    <col min="7" max="7" width="14.28515625" style="92" customWidth="1"/>
    <col min="8" max="16384" width="9.140625" style="92"/>
  </cols>
  <sheetData>
    <row r="1" spans="1:8" ht="15.75" x14ac:dyDescent="0.2">
      <c r="A1" s="112" t="s">
        <v>112</v>
      </c>
      <c r="B1" s="115">
        <v>1</v>
      </c>
      <c r="C1" s="113"/>
      <c r="D1" s="116" t="s">
        <v>121</v>
      </c>
      <c r="E1" s="117" t="s">
        <v>24</v>
      </c>
      <c r="F1" s="113"/>
      <c r="G1" s="118" t="s">
        <v>120</v>
      </c>
    </row>
    <row r="2" spans="1:8" ht="4.5" customHeight="1" x14ac:dyDescent="0.2">
      <c r="A2" s="113"/>
      <c r="B2" s="113"/>
      <c r="C2" s="113"/>
      <c r="D2" s="113"/>
      <c r="E2" s="113"/>
      <c r="F2" s="113"/>
      <c r="G2" s="113"/>
    </row>
    <row r="3" spans="1:8" x14ac:dyDescent="0.2">
      <c r="A3" s="114" t="s">
        <v>42</v>
      </c>
      <c r="B3" s="71">
        <f>5/8</f>
        <v>0.625</v>
      </c>
      <c r="C3" s="113"/>
      <c r="D3" s="113"/>
      <c r="E3" s="113"/>
      <c r="F3" s="113"/>
      <c r="G3" s="113"/>
    </row>
    <row r="4" spans="1:8" x14ac:dyDescent="0.2">
      <c r="A4" s="114" t="s">
        <v>43</v>
      </c>
      <c r="B4" s="71">
        <v>2.9</v>
      </c>
      <c r="C4" s="113"/>
      <c r="D4" s="113"/>
      <c r="E4" s="113"/>
      <c r="F4" s="113"/>
      <c r="G4" s="113"/>
    </row>
    <row r="5" spans="1:8" ht="15" x14ac:dyDescent="0.2">
      <c r="A5" s="114" t="s">
        <v>101</v>
      </c>
      <c r="B5" s="120">
        <v>0.54</v>
      </c>
      <c r="C5" s="113"/>
      <c r="D5" s="119"/>
      <c r="E5" s="119"/>
      <c r="F5" s="113"/>
      <c r="G5" s="113"/>
    </row>
    <row r="6" spans="1:8" ht="5.25" customHeight="1" x14ac:dyDescent="0.2">
      <c r="A6" s="87"/>
      <c r="B6" s="113"/>
      <c r="C6" s="113"/>
      <c r="D6" s="113"/>
      <c r="E6" s="113"/>
      <c r="F6" s="113"/>
      <c r="G6" s="113"/>
    </row>
    <row r="7" spans="1:8" ht="15.75" x14ac:dyDescent="0.2">
      <c r="A7" s="199" t="s">
        <v>150</v>
      </c>
      <c r="B7" s="199"/>
      <c r="C7" s="199"/>
      <c r="D7" s="199"/>
      <c r="E7" s="199"/>
      <c r="F7" s="199"/>
      <c r="G7" s="199"/>
    </row>
    <row r="8" spans="1:8" ht="15.75" x14ac:dyDescent="0.2">
      <c r="A8" s="200" t="s">
        <v>46</v>
      </c>
      <c r="B8" s="200"/>
      <c r="C8" s="200"/>
      <c r="D8" s="200"/>
      <c r="E8" s="200"/>
      <c r="F8" s="198" t="s">
        <v>77</v>
      </c>
      <c r="G8" s="198"/>
    </row>
    <row r="9" spans="1:8" x14ac:dyDescent="0.2">
      <c r="A9" s="86" t="s">
        <v>47</v>
      </c>
      <c r="B9" s="86" t="s">
        <v>48</v>
      </c>
      <c r="C9" s="86" t="s">
        <v>49</v>
      </c>
      <c r="D9" s="86" t="s">
        <v>50</v>
      </c>
      <c r="E9" s="86" t="s">
        <v>51</v>
      </c>
      <c r="F9" s="86" t="s">
        <v>78</v>
      </c>
      <c r="G9" s="86" t="s">
        <v>79</v>
      </c>
    </row>
    <row r="10" spans="1:8" x14ac:dyDescent="0.2">
      <c r="A10" s="121" t="s">
        <v>56</v>
      </c>
      <c r="B10" s="122" t="s">
        <v>57</v>
      </c>
      <c r="C10" s="123">
        <v>5.4</v>
      </c>
      <c r="D10" s="124">
        <f>ROUNDUP(B4*2/C10,0)</f>
        <v>2</v>
      </c>
      <c r="E10" s="125">
        <f>$B$1*D10</f>
        <v>2</v>
      </c>
      <c r="F10" s="126">
        <f>IF(E1="хром матовый",'Система 4 в 1'!H7,'Система 4 в 1'!H8)</f>
        <v>3413.12</v>
      </c>
      <c r="G10" s="126">
        <f t="shared" ref="G10:G13" si="0">F10*E10</f>
        <v>6826.24</v>
      </c>
    </row>
    <row r="11" spans="1:8" x14ac:dyDescent="0.2">
      <c r="A11" s="121" t="s">
        <v>102</v>
      </c>
      <c r="B11" s="122" t="s">
        <v>103</v>
      </c>
      <c r="C11" s="123">
        <v>5.4</v>
      </c>
      <c r="D11" s="124">
        <f>B5/C11</f>
        <v>0.1</v>
      </c>
      <c r="E11" s="125">
        <f>$B$1*D11</f>
        <v>0.1</v>
      </c>
      <c r="F11" s="126">
        <f>'Система 4 в 1'!H13</f>
        <v>839.6</v>
      </c>
      <c r="G11" s="126">
        <f t="shared" si="0"/>
        <v>83.960000000000008</v>
      </c>
    </row>
    <row r="12" spans="1:8" x14ac:dyDescent="0.2">
      <c r="A12" s="121" t="s">
        <v>58</v>
      </c>
      <c r="B12" s="122" t="s">
        <v>59</v>
      </c>
      <c r="C12" s="123">
        <v>5</v>
      </c>
      <c r="D12" s="124">
        <f>B3/C12</f>
        <v>0.125</v>
      </c>
      <c r="E12" s="125">
        <f>$B$1*D12</f>
        <v>0.125</v>
      </c>
      <c r="F12" s="126">
        <f>'Система 4 в 1'!H11</f>
        <v>2190.2399999999998</v>
      </c>
      <c r="G12" s="126">
        <f t="shared" si="0"/>
        <v>273.77999999999997</v>
      </c>
    </row>
    <row r="13" spans="1:8" x14ac:dyDescent="0.2">
      <c r="A13" s="121" t="s">
        <v>60</v>
      </c>
      <c r="B13" s="122" t="s">
        <v>61</v>
      </c>
      <c r="C13" s="123">
        <v>5</v>
      </c>
      <c r="D13" s="124">
        <f>B3/C13</f>
        <v>0.125</v>
      </c>
      <c r="E13" s="125">
        <f>$B$1*D13</f>
        <v>0.125</v>
      </c>
      <c r="F13" s="126">
        <f>'Система 4 в 1'!H12</f>
        <v>1697.45</v>
      </c>
      <c r="G13" s="126">
        <f t="shared" si="0"/>
        <v>212.18125000000001</v>
      </c>
    </row>
    <row r="14" spans="1:8" x14ac:dyDescent="0.2">
      <c r="A14" s="121" t="s">
        <v>62</v>
      </c>
      <c r="B14" s="122" t="s">
        <v>63</v>
      </c>
      <c r="C14" s="123">
        <v>5</v>
      </c>
      <c r="D14" s="124">
        <f>B3/C14</f>
        <v>0.125</v>
      </c>
      <c r="E14" s="125">
        <f>$B$1*D14</f>
        <v>0.125</v>
      </c>
      <c r="F14" s="126">
        <f>'Система 4 в 1'!H14</f>
        <v>2683.05</v>
      </c>
      <c r="G14" s="126">
        <f t="shared" ref="G14" si="1">F14*E14</f>
        <v>335.38125000000002</v>
      </c>
    </row>
    <row r="15" spans="1:8" ht="15.75" x14ac:dyDescent="0.2">
      <c r="A15" s="113"/>
      <c r="B15" s="113"/>
      <c r="C15" s="113"/>
      <c r="D15" s="113"/>
      <c r="E15" s="113"/>
      <c r="F15" s="113"/>
      <c r="G15" s="97">
        <f>SUM(G10:G14)</f>
        <v>7731.5424999999996</v>
      </c>
      <c r="H15" s="156">
        <f>G15/F31</f>
        <v>0.88898013905221784</v>
      </c>
    </row>
    <row r="16" spans="1:8" ht="4.5" customHeight="1" x14ac:dyDescent="0.2">
      <c r="A16" s="113"/>
      <c r="B16" s="113"/>
      <c r="C16" s="113"/>
      <c r="D16" s="113"/>
      <c r="E16" s="113"/>
      <c r="F16" s="113"/>
      <c r="G16" s="113"/>
    </row>
    <row r="17" spans="1:7" ht="15.75" x14ac:dyDescent="0.2">
      <c r="A17" s="196" t="s">
        <v>64</v>
      </c>
      <c r="B17" s="197"/>
      <c r="C17" s="197"/>
      <c r="D17" s="204"/>
      <c r="E17" s="198" t="s">
        <v>77</v>
      </c>
      <c r="F17" s="198"/>
      <c r="G17" s="113"/>
    </row>
    <row r="18" spans="1:7" x14ac:dyDescent="0.2">
      <c r="A18" s="86" t="s">
        <v>47</v>
      </c>
      <c r="B18" s="86" t="s">
        <v>48</v>
      </c>
      <c r="C18" s="86" t="s">
        <v>65</v>
      </c>
      <c r="D18" s="86" t="s">
        <v>66</v>
      </c>
      <c r="E18" s="86" t="s">
        <v>91</v>
      </c>
      <c r="F18" s="86" t="s">
        <v>79</v>
      </c>
      <c r="G18" s="113"/>
    </row>
    <row r="19" spans="1:7" x14ac:dyDescent="0.2">
      <c r="A19" s="100" t="s">
        <v>104</v>
      </c>
      <c r="B19" s="78" t="s">
        <v>105</v>
      </c>
      <c r="C19" s="79">
        <v>1</v>
      </c>
      <c r="D19" s="80">
        <f>C19*$B$1</f>
        <v>1</v>
      </c>
      <c r="E19" s="91">
        <f>'Система 4 в 1'!H25</f>
        <v>511.06</v>
      </c>
      <c r="F19" s="94">
        <f>E19*D19</f>
        <v>511.06</v>
      </c>
      <c r="G19" s="113"/>
    </row>
    <row r="20" spans="1:7" x14ac:dyDescent="0.2">
      <c r="A20" s="100" t="s">
        <v>106</v>
      </c>
      <c r="B20" s="78" t="s">
        <v>107</v>
      </c>
      <c r="C20" s="79">
        <v>1</v>
      </c>
      <c r="D20" s="80">
        <f>C20*$B$1</f>
        <v>1</v>
      </c>
      <c r="E20" s="91">
        <f>'Система 4 в 1'!H24</f>
        <v>147.84</v>
      </c>
      <c r="F20" s="94">
        <f t="shared" ref="F20:F22" si="2">E20*D20</f>
        <v>147.84</v>
      </c>
      <c r="G20" s="113"/>
    </row>
    <row r="21" spans="1:7" x14ac:dyDescent="0.2">
      <c r="A21" s="101" t="s">
        <v>108</v>
      </c>
      <c r="B21" s="102" t="s">
        <v>109</v>
      </c>
      <c r="C21" s="81">
        <v>2</v>
      </c>
      <c r="D21" s="82">
        <f>C21*B1</f>
        <v>2</v>
      </c>
      <c r="E21" s="91">
        <f>'Система 4 в 1'!H26</f>
        <v>124.12</v>
      </c>
      <c r="F21" s="94">
        <f t="shared" si="2"/>
        <v>248.24</v>
      </c>
      <c r="G21" s="113"/>
    </row>
    <row r="22" spans="1:7" x14ac:dyDescent="0.2">
      <c r="A22" s="101" t="s">
        <v>110</v>
      </c>
      <c r="B22" s="102" t="s">
        <v>111</v>
      </c>
      <c r="C22" s="79">
        <v>1</v>
      </c>
      <c r="D22" s="80">
        <f>C22*B1</f>
        <v>1</v>
      </c>
      <c r="E22" s="91">
        <f>'Система 4 в 1'!H27</f>
        <v>58.41</v>
      </c>
      <c r="F22" s="94">
        <f t="shared" si="2"/>
        <v>58.41</v>
      </c>
      <c r="G22" s="113"/>
    </row>
    <row r="23" spans="1:7" x14ac:dyDescent="0.2">
      <c r="A23" s="89" t="s">
        <v>73</v>
      </c>
      <c r="B23" s="89"/>
      <c r="C23" s="81">
        <f>3*2</f>
        <v>6</v>
      </c>
      <c r="D23" s="82">
        <f>C23*$B$1</f>
        <v>6</v>
      </c>
      <c r="E23" s="91">
        <v>3.54</v>
      </c>
      <c r="F23" s="94">
        <f t="shared" ref="F23:F26" si="3">E23*D23</f>
        <v>21.240000000000002</v>
      </c>
      <c r="G23" s="113"/>
    </row>
    <row r="24" spans="1:7" x14ac:dyDescent="0.2">
      <c r="A24" s="89" t="s">
        <v>74</v>
      </c>
      <c r="B24" s="89"/>
      <c r="C24" s="81">
        <f>C23</f>
        <v>6</v>
      </c>
      <c r="D24" s="82">
        <f>C24*$B$1</f>
        <v>6</v>
      </c>
      <c r="E24" s="91">
        <v>7.09</v>
      </c>
      <c r="F24" s="94">
        <f t="shared" si="3"/>
        <v>42.54</v>
      </c>
      <c r="G24" s="113"/>
    </row>
    <row r="25" spans="1:7" ht="15" x14ac:dyDescent="0.2">
      <c r="A25" s="83" t="s">
        <v>75</v>
      </c>
      <c r="B25" s="83"/>
      <c r="C25" s="84">
        <f>B3*6</f>
        <v>3.75</v>
      </c>
      <c r="D25" s="85">
        <f>C25*$B$1</f>
        <v>3.75</v>
      </c>
      <c r="E25" s="91">
        <v>18.88</v>
      </c>
      <c r="F25" s="94">
        <f t="shared" si="3"/>
        <v>70.8</v>
      </c>
      <c r="G25" s="113"/>
    </row>
    <row r="26" spans="1:7" ht="15" x14ac:dyDescent="0.2">
      <c r="A26" s="83" t="s">
        <v>76</v>
      </c>
      <c r="B26" s="83"/>
      <c r="C26" s="84">
        <f>B4-0.075/2</f>
        <v>2.8624999999999998</v>
      </c>
      <c r="D26" s="85">
        <f>C26*$B$1</f>
        <v>2.8624999999999998</v>
      </c>
      <c r="E26" s="91">
        <v>23.03</v>
      </c>
      <c r="F26" s="94">
        <f t="shared" si="3"/>
        <v>65.923374999999993</v>
      </c>
      <c r="G26" s="113"/>
    </row>
    <row r="27" spans="1:7" ht="15.75" x14ac:dyDescent="0.25">
      <c r="A27" s="113"/>
      <c r="B27" s="113"/>
      <c r="C27" s="113"/>
      <c r="D27" s="113"/>
      <c r="E27" s="113"/>
      <c r="F27" s="93">
        <f>SUM(F19:F22)</f>
        <v>965.55</v>
      </c>
      <c r="G27" s="155">
        <f>F27/F31</f>
        <v>0.11101986094778227</v>
      </c>
    </row>
    <row r="28" spans="1:7" ht="4.5" customHeight="1" x14ac:dyDescent="0.2">
      <c r="A28" s="113"/>
      <c r="B28" s="113"/>
      <c r="C28" s="113"/>
      <c r="D28" s="113"/>
      <c r="E28" s="113"/>
      <c r="F28" s="113"/>
      <c r="G28" s="113"/>
    </row>
    <row r="29" spans="1:7" x14ac:dyDescent="0.2">
      <c r="A29" s="113"/>
      <c r="B29" s="113"/>
      <c r="C29" s="113"/>
      <c r="D29" s="113"/>
      <c r="E29" s="113"/>
      <c r="F29" s="127" t="s">
        <v>96</v>
      </c>
      <c r="G29" s="113"/>
    </row>
    <row r="30" spans="1:7" ht="15.75" x14ac:dyDescent="0.2">
      <c r="A30" s="201" t="s">
        <v>152</v>
      </c>
      <c r="B30" s="201"/>
      <c r="C30" s="201"/>
      <c r="D30" s="201"/>
      <c r="E30" s="202"/>
      <c r="F30" s="128">
        <v>0</v>
      </c>
      <c r="G30" s="113"/>
    </row>
    <row r="31" spans="1:7" ht="15.75" x14ac:dyDescent="0.2">
      <c r="A31" s="201"/>
      <c r="B31" s="201"/>
      <c r="C31" s="201"/>
      <c r="D31" s="201"/>
      <c r="E31" s="201"/>
      <c r="F31" s="96">
        <f>(G15+F27)-(G15+F27)*F30</f>
        <v>8697.0924999999988</v>
      </c>
      <c r="G31" s="113"/>
    </row>
  </sheetData>
  <mergeCells count="6">
    <mergeCell ref="A30:E31"/>
    <mergeCell ref="A8:E8"/>
    <mergeCell ref="A17:D17"/>
    <mergeCell ref="F8:G8"/>
    <mergeCell ref="A7:G7"/>
    <mergeCell ref="E17:F17"/>
  </mergeCells>
  <dataValidations count="1">
    <dataValidation type="list" allowBlank="1" showInputMessage="1" showErrorMessage="1" sqref="E1">
      <formula1>цвет</formula1>
    </dataValidation>
  </dataValidations>
  <hyperlinks>
    <hyperlink ref="G1" location="Оглавление!A1" display="Оглавление!A1"/>
  </hyperlinks>
  <pageMargins left="0.7" right="0.7" top="0.75" bottom="0.75" header="0.3" footer="0.3"/>
  <pageSetup paperSize="256" scale="7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Оглавление</vt:lpstr>
      <vt:lpstr>Система 4 в 1</vt:lpstr>
      <vt:lpstr>Подвесная в проем</vt:lpstr>
      <vt:lpstr>Подвесная на стену</vt:lpstr>
      <vt:lpstr>Стационарная</vt:lpstr>
      <vt:lpstr>Складная</vt:lpstr>
      <vt:lpstr>Распашная</vt:lpstr>
      <vt:lpstr>'Система 4 в 1'!Область_печати</vt:lpstr>
      <vt:lpstr>цвет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</cp:lastModifiedBy>
  <cp:lastPrinted>2016-03-24T10:26:27Z</cp:lastPrinted>
  <dcterms:created xsi:type="dcterms:W3CDTF">1996-10-08T23:32:33Z</dcterms:created>
  <dcterms:modified xsi:type="dcterms:W3CDTF">2016-04-06T06:39:43Z</dcterms:modified>
</cp:coreProperties>
</file>